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7795" windowHeight="11775"/>
  </bookViews>
  <sheets>
    <sheet name="wykaz asort " sheetId="1" r:id="rId1"/>
    <sheet name="Arkusz1" sheetId="2" r:id="rId2"/>
  </sheets>
  <definedNames>
    <definedName name="_xlnm.Print_Area" localSheetId="0">'wykaz asort '!$A$1:$L$161</definedName>
  </definedNames>
  <calcPr calcId="145621"/>
</workbook>
</file>

<file path=xl/calcChain.xml><?xml version="1.0" encoding="utf-8"?>
<calcChain xmlns="http://schemas.openxmlformats.org/spreadsheetml/2006/main">
  <c r="J49" i="1" l="1"/>
  <c r="H49" i="1"/>
  <c r="L49" i="1" s="1"/>
  <c r="K49" i="1" s="1"/>
  <c r="J126" i="1"/>
  <c r="H126" i="1"/>
  <c r="L126" i="1" s="1"/>
  <c r="K126" i="1" s="1"/>
  <c r="J53" i="1"/>
  <c r="H53" i="1"/>
  <c r="L53" i="1" s="1"/>
  <c r="K53" i="1" s="1"/>
  <c r="J108" i="1"/>
  <c r="H108" i="1"/>
  <c r="L108" i="1" s="1"/>
  <c r="K108" i="1" s="1"/>
  <c r="J42" i="1"/>
  <c r="H42" i="1"/>
  <c r="L42" i="1" s="1"/>
  <c r="K42" i="1" s="1"/>
  <c r="J102" i="1"/>
  <c r="H102" i="1"/>
  <c r="L102" i="1" s="1"/>
  <c r="K102" i="1" s="1"/>
  <c r="J27" i="1"/>
  <c r="H27" i="1"/>
  <c r="L27" i="1" s="1"/>
  <c r="J60" i="1"/>
  <c r="H60" i="1"/>
  <c r="L60" i="1" s="1"/>
  <c r="K60" i="1" s="1"/>
  <c r="J113" i="1"/>
  <c r="H113" i="1"/>
  <c r="L113" i="1" s="1"/>
  <c r="J31" i="1"/>
  <c r="H31" i="1"/>
  <c r="L31" i="1" s="1"/>
  <c r="J30" i="1"/>
  <c r="H136" i="1"/>
  <c r="L136" i="1" s="1"/>
  <c r="J136" i="1"/>
  <c r="J119" i="1"/>
  <c r="H119" i="1"/>
  <c r="L119" i="1" s="1"/>
  <c r="K113" i="1" l="1"/>
  <c r="K27" i="1"/>
  <c r="K31" i="1"/>
  <c r="K119" i="1"/>
  <c r="K136" i="1"/>
  <c r="J16" i="1" l="1"/>
  <c r="J17" i="1"/>
  <c r="J18" i="1"/>
  <c r="J20" i="1"/>
  <c r="J21" i="1"/>
  <c r="J22" i="1"/>
  <c r="J38" i="1"/>
  <c r="J47" i="1"/>
  <c r="J54" i="1"/>
  <c r="J56" i="1"/>
  <c r="J57" i="1"/>
  <c r="J58" i="1"/>
  <c r="J71" i="1"/>
  <c r="J74" i="1"/>
  <c r="J81" i="1"/>
  <c r="J89" i="1"/>
  <c r="J92" i="1"/>
  <c r="J93" i="1"/>
  <c r="J98" i="1"/>
  <c r="J100" i="1"/>
  <c r="J106" i="1"/>
  <c r="J124" i="1"/>
  <c r="J131" i="1"/>
  <c r="J132" i="1"/>
  <c r="F138" i="1"/>
  <c r="J138" i="1" s="1"/>
  <c r="F137" i="1"/>
  <c r="J137" i="1" s="1"/>
  <c r="J135" i="1"/>
  <c r="F134" i="1"/>
  <c r="J134" i="1" s="1"/>
  <c r="F133" i="1"/>
  <c r="J133" i="1" s="1"/>
  <c r="F130" i="1"/>
  <c r="J130" i="1" s="1"/>
  <c r="J129" i="1"/>
  <c r="F128" i="1"/>
  <c r="J128" i="1" s="1"/>
  <c r="F127" i="1"/>
  <c r="J127" i="1" s="1"/>
  <c r="F125" i="1"/>
  <c r="J125" i="1" s="1"/>
  <c r="J123" i="1"/>
  <c r="F122" i="1"/>
  <c r="J122" i="1" s="1"/>
  <c r="F121" i="1"/>
  <c r="J121" i="1" s="1"/>
  <c r="F120" i="1"/>
  <c r="J120" i="1" s="1"/>
  <c r="J118" i="1"/>
  <c r="F117" i="1"/>
  <c r="J117" i="1" s="1"/>
  <c r="J116" i="1"/>
  <c r="F115" i="1"/>
  <c r="J115" i="1" s="1"/>
  <c r="F114" i="1"/>
  <c r="J114" i="1" s="1"/>
  <c r="J112" i="1"/>
  <c r="F111" i="1"/>
  <c r="J111" i="1" s="1"/>
  <c r="F110" i="1"/>
  <c r="J110" i="1" s="1"/>
  <c r="F109" i="1"/>
  <c r="J109" i="1" s="1"/>
  <c r="F107" i="1"/>
  <c r="J107" i="1" s="1"/>
  <c r="F105" i="1"/>
  <c r="J105" i="1" s="1"/>
  <c r="J104" i="1"/>
  <c r="F103" i="1"/>
  <c r="J103" i="1" s="1"/>
  <c r="F101" i="1"/>
  <c r="J101" i="1" s="1"/>
  <c r="J99" i="1"/>
  <c r="F97" i="1"/>
  <c r="J97" i="1" s="1"/>
  <c r="F96" i="1"/>
  <c r="J96" i="1" s="1"/>
  <c r="J95" i="1"/>
  <c r="F94" i="1"/>
  <c r="J94" i="1" s="1"/>
  <c r="F91" i="1"/>
  <c r="J91" i="1" s="1"/>
  <c r="F90" i="1"/>
  <c r="J90" i="1" s="1"/>
  <c r="F88" i="1"/>
  <c r="J88" i="1" s="1"/>
  <c r="J87" i="1"/>
  <c r="J86" i="1"/>
  <c r="J85" i="1"/>
  <c r="F84" i="1"/>
  <c r="J84" i="1" s="1"/>
  <c r="F83" i="1"/>
  <c r="J83" i="1" s="1"/>
  <c r="F82" i="1"/>
  <c r="J82" i="1" s="1"/>
  <c r="J80" i="1"/>
  <c r="F79" i="1"/>
  <c r="J79" i="1" s="1"/>
  <c r="J78" i="1"/>
  <c r="J77" i="1"/>
  <c r="J76" i="1"/>
  <c r="F75" i="1"/>
  <c r="J75" i="1" s="1"/>
  <c r="F73" i="1"/>
  <c r="J73" i="1" s="1"/>
  <c r="J72" i="1"/>
  <c r="J70" i="1"/>
  <c r="J69" i="1"/>
  <c r="J68" i="1"/>
  <c r="J67" i="1"/>
  <c r="J66" i="1"/>
  <c r="J65" i="1"/>
  <c r="F64" i="1"/>
  <c r="J64" i="1" s="1"/>
  <c r="F63" i="1"/>
  <c r="J63" i="1" s="1"/>
  <c r="F62" i="1"/>
  <c r="J62" i="1" s="1"/>
  <c r="F61" i="1"/>
  <c r="J61" i="1" s="1"/>
  <c r="F59" i="1"/>
  <c r="J59" i="1" s="1"/>
  <c r="F55" i="1"/>
  <c r="J55" i="1" s="1"/>
  <c r="J52" i="1"/>
  <c r="J51" i="1"/>
  <c r="F50" i="1"/>
  <c r="J50" i="1" s="1"/>
  <c r="F48" i="1"/>
  <c r="J48" i="1" s="1"/>
  <c r="F46" i="1"/>
  <c r="J46" i="1" s="1"/>
  <c r="F45" i="1"/>
  <c r="J45" i="1" s="1"/>
  <c r="F44" i="1"/>
  <c r="J44" i="1" s="1"/>
  <c r="F43" i="1"/>
  <c r="J43" i="1" s="1"/>
  <c r="F41" i="1"/>
  <c r="J41" i="1" s="1"/>
  <c r="F40" i="1"/>
  <c r="J40" i="1" s="1"/>
  <c r="F39" i="1"/>
  <c r="J39" i="1" s="1"/>
  <c r="F37" i="1"/>
  <c r="J37" i="1" s="1"/>
  <c r="F36" i="1"/>
  <c r="J36" i="1" s="1"/>
  <c r="F35" i="1"/>
  <c r="J35" i="1" s="1"/>
  <c r="F34" i="1"/>
  <c r="J34" i="1" s="1"/>
  <c r="F33" i="1"/>
  <c r="J33" i="1" s="1"/>
  <c r="F32" i="1"/>
  <c r="J32" i="1" s="1"/>
  <c r="F29" i="1"/>
  <c r="J29" i="1" s="1"/>
  <c r="J28" i="1"/>
  <c r="F26" i="1"/>
  <c r="J26" i="1" s="1"/>
  <c r="F25" i="1"/>
  <c r="J25" i="1" s="1"/>
  <c r="F24" i="1"/>
  <c r="J24" i="1" s="1"/>
  <c r="F23" i="1"/>
  <c r="J23" i="1" s="1"/>
  <c r="F19" i="1"/>
  <c r="J19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F9" i="1"/>
  <c r="J9" i="1" s="1"/>
  <c r="F8" i="1"/>
  <c r="J8" i="1" s="1"/>
  <c r="F7" i="1"/>
  <c r="J7" i="1" s="1"/>
  <c r="F6" i="1"/>
  <c r="J6" i="1" s="1"/>
  <c r="H58" i="1" l="1"/>
  <c r="L58" i="1" s="1"/>
  <c r="H138" i="1"/>
  <c r="L138" i="1" s="1"/>
  <c r="H137" i="1"/>
  <c r="L137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7" i="1"/>
  <c r="L127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8" i="1"/>
  <c r="L118" i="1" s="1"/>
  <c r="H117" i="1"/>
  <c r="L117" i="1" s="1"/>
  <c r="H116" i="1"/>
  <c r="L116" i="1" s="1"/>
  <c r="H115" i="1"/>
  <c r="L115" i="1" s="1"/>
  <c r="H114" i="1"/>
  <c r="L114" i="1" s="1"/>
  <c r="H112" i="1"/>
  <c r="L112" i="1" s="1"/>
  <c r="H111" i="1"/>
  <c r="L111" i="1" s="1"/>
  <c r="H110" i="1"/>
  <c r="L110" i="1" s="1"/>
  <c r="H109" i="1"/>
  <c r="L109" i="1" s="1"/>
  <c r="H107" i="1"/>
  <c r="L107" i="1" s="1"/>
  <c r="H106" i="1"/>
  <c r="L106" i="1" s="1"/>
  <c r="H105" i="1"/>
  <c r="L105" i="1" s="1"/>
  <c r="H104" i="1"/>
  <c r="L104" i="1" s="1"/>
  <c r="H103" i="1"/>
  <c r="L103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59" i="1"/>
  <c r="L59" i="1" s="1"/>
  <c r="H57" i="1"/>
  <c r="L57" i="1" s="1"/>
  <c r="H56" i="1"/>
  <c r="L56" i="1" s="1"/>
  <c r="H55" i="1"/>
  <c r="H54" i="1"/>
  <c r="L54" i="1" s="1"/>
  <c r="H52" i="1"/>
  <c r="H51" i="1"/>
  <c r="L51" i="1" s="1"/>
  <c r="H50" i="1"/>
  <c r="L50" i="1" s="1"/>
  <c r="H48" i="1"/>
  <c r="L48" i="1" s="1"/>
  <c r="H47" i="1"/>
  <c r="L47" i="1" s="1"/>
  <c r="H46" i="1"/>
  <c r="L46" i="1" s="1"/>
  <c r="H45" i="1"/>
  <c r="H44" i="1"/>
  <c r="L44" i="1" s="1"/>
  <c r="H43" i="1"/>
  <c r="H41" i="1"/>
  <c r="L41" i="1" s="1"/>
  <c r="H40" i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H32" i="1"/>
  <c r="L32" i="1" s="1"/>
  <c r="H29" i="1"/>
  <c r="L29" i="1" s="1"/>
  <c r="H28" i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L33" i="1" l="1"/>
  <c r="K33" i="1" s="1"/>
  <c r="L19" i="1"/>
  <c r="K19" i="1" s="1"/>
  <c r="L28" i="1"/>
  <c r="K28" i="1" s="1"/>
  <c r="L43" i="1"/>
  <c r="K43" i="1" s="1"/>
  <c r="L52" i="1"/>
  <c r="K52" i="1" s="1"/>
  <c r="L40" i="1"/>
  <c r="K40" i="1" s="1"/>
  <c r="L45" i="1"/>
  <c r="K45" i="1" s="1"/>
  <c r="L55" i="1"/>
  <c r="K55" i="1" s="1"/>
  <c r="K38" i="1"/>
  <c r="K104" i="1"/>
  <c r="K106" i="1"/>
  <c r="K8" i="1"/>
  <c r="K12" i="1"/>
  <c r="K68" i="1"/>
  <c r="K84" i="1"/>
  <c r="K92" i="1"/>
  <c r="K109" i="1"/>
  <c r="K123" i="1"/>
  <c r="K125" i="1"/>
  <c r="K20" i="1"/>
  <c r="K37" i="1"/>
  <c r="K71" i="1"/>
  <c r="K73" i="1"/>
  <c r="K11" i="1"/>
  <c r="K15" i="1"/>
  <c r="K22" i="1"/>
  <c r="K24" i="1"/>
  <c r="K29" i="1"/>
  <c r="K48" i="1"/>
  <c r="K59" i="1"/>
  <c r="K75" i="1"/>
  <c r="K79" i="1"/>
  <c r="K81" i="1"/>
  <c r="K87" i="1"/>
  <c r="K89" i="1"/>
  <c r="K129" i="1"/>
  <c r="K7" i="1"/>
  <c r="K14" i="1"/>
  <c r="K16" i="1"/>
  <c r="K23" i="1"/>
  <c r="K32" i="1"/>
  <c r="K34" i="1"/>
  <c r="K41" i="1"/>
  <c r="K57" i="1"/>
  <c r="K63" i="1"/>
  <c r="K65" i="1"/>
  <c r="K76" i="1"/>
  <c r="K91" i="1"/>
  <c r="K110" i="1"/>
  <c r="K128" i="1"/>
  <c r="K58" i="1"/>
  <c r="K18" i="1"/>
  <c r="K36" i="1"/>
  <c r="K47" i="1"/>
  <c r="K83" i="1"/>
  <c r="K99" i="1"/>
  <c r="K95" i="1"/>
  <c r="K97" i="1"/>
  <c r="K100" i="1"/>
  <c r="K114" i="1"/>
  <c r="K116" i="1"/>
  <c r="K120" i="1"/>
  <c r="K132" i="1"/>
  <c r="K134" i="1"/>
  <c r="K138" i="1"/>
  <c r="K10" i="1"/>
  <c r="K26" i="1"/>
  <c r="K67" i="1"/>
  <c r="K118" i="1"/>
  <c r="K137" i="1"/>
  <c r="K35" i="1"/>
  <c r="K44" i="1"/>
  <c r="K50" i="1"/>
  <c r="K54" i="1"/>
  <c r="K61" i="1"/>
  <c r="K64" i="1"/>
  <c r="K69" i="1"/>
  <c r="K72" i="1"/>
  <c r="K77" i="1"/>
  <c r="K80" i="1"/>
  <c r="K85" i="1"/>
  <c r="K88" i="1"/>
  <c r="K93" i="1"/>
  <c r="K96" i="1"/>
  <c r="K101" i="1"/>
  <c r="K105" i="1"/>
  <c r="K111" i="1"/>
  <c r="K115" i="1"/>
  <c r="K121" i="1"/>
  <c r="K124" i="1"/>
  <c r="K130" i="1"/>
  <c r="K133" i="1"/>
  <c r="K9" i="1"/>
  <c r="K13" i="1"/>
  <c r="K17" i="1"/>
  <c r="K21" i="1"/>
  <c r="K25" i="1"/>
  <c r="K39" i="1"/>
  <c r="K46" i="1"/>
  <c r="K70" i="1"/>
  <c r="K78" i="1"/>
  <c r="K82" i="1"/>
  <c r="K86" i="1"/>
  <c r="K90" i="1"/>
  <c r="K94" i="1"/>
  <c r="K98" i="1"/>
  <c r="K103" i="1"/>
  <c r="K107" i="1"/>
  <c r="K112" i="1"/>
  <c r="K117" i="1"/>
  <c r="K122" i="1"/>
  <c r="K127" i="1"/>
  <c r="K131" i="1"/>
  <c r="K135" i="1"/>
  <c r="K51" i="1"/>
  <c r="K56" i="1"/>
  <c r="K62" i="1"/>
  <c r="K66" i="1"/>
  <c r="K74" i="1"/>
  <c r="H6" i="1"/>
  <c r="L6" i="1" s="1"/>
  <c r="K6" i="1" l="1"/>
  <c r="J139" i="1"/>
  <c r="H30" i="1"/>
  <c r="L30" i="1" s="1"/>
  <c r="K30" i="1" s="1"/>
  <c r="K139" i="1" l="1"/>
  <c r="L139" i="1"/>
</calcChain>
</file>

<file path=xl/sharedStrings.xml><?xml version="1.0" encoding="utf-8"?>
<sst xmlns="http://schemas.openxmlformats.org/spreadsheetml/2006/main" count="343" uniqueCount="203">
  <si>
    <t>Lp</t>
  </si>
  <si>
    <t>OPIS</t>
  </si>
  <si>
    <t>Cena jedn. Netto</t>
  </si>
  <si>
    <t>Cena z VAT  brutto</t>
  </si>
  <si>
    <t>VAT</t>
  </si>
  <si>
    <t>Wartość Brutto</t>
  </si>
  <si>
    <t>Ilość</t>
  </si>
  <si>
    <t>szt</t>
  </si>
  <si>
    <t>Antyrama 40x60</t>
  </si>
  <si>
    <t>Antyrama 60x80</t>
  </si>
  <si>
    <t>Antyrama 70x100</t>
  </si>
  <si>
    <t>Bibuła krepina</t>
  </si>
  <si>
    <t>Blok techniczny A3</t>
  </si>
  <si>
    <t>gramatura 240 mg</t>
  </si>
  <si>
    <t>Blok techniczny A3 kolor</t>
  </si>
  <si>
    <t>Cienkopis</t>
  </si>
  <si>
    <t>Datownik</t>
  </si>
  <si>
    <t xml:space="preserve">Datownik samotuszujący, wysokość liter do 4 mm. Wersja polska: dzień, miesiąc, rok. 
</t>
  </si>
  <si>
    <t>skuwka zgodna z kolorem wkładu, automatycznie chowany wkład, grubośc lini pisania 0,6-0,7 mm</t>
  </si>
  <si>
    <t xml:space="preserve">Żelowy tusz zapewniający wyjątkową miękkość i płynność pisania. Wygodny uchwyt o ergonomicznym kształcie. 
 LINIA. Długość 1000 m, grubość 0,3 mm. </t>
  </si>
  <si>
    <t>dziurkacz</t>
  </si>
  <si>
    <t>Etykieta krusząca 50/30</t>
  </si>
  <si>
    <t>kpl= kalka żywiczna 1 rolka, etykieta krusząca 2 rolki etykiet na rolce 1000 szt do drukarki Zebra typ TLP 2844</t>
  </si>
  <si>
    <t>rol</t>
  </si>
  <si>
    <t>etykieta samoprzylepna 97x42,4</t>
  </si>
  <si>
    <t>op</t>
  </si>
  <si>
    <t>flamastry 4 kolory</t>
  </si>
  <si>
    <t>grubość lini 3 mm</t>
  </si>
  <si>
    <t>folia laminacyjna A4</t>
  </si>
  <si>
    <t>Grzbiet do bindowania 12mm</t>
  </si>
  <si>
    <t>Identyfikator</t>
  </si>
  <si>
    <t>z wsuwaną wkładką na klips z agrafką</t>
  </si>
  <si>
    <t>Kalendarz biurkowy stojący</t>
  </si>
  <si>
    <t>Kartki samoprzylepne 30x50</t>
  </si>
  <si>
    <t>nie pozostawiające śladów kleju, kolory mix, żółte</t>
  </si>
  <si>
    <t>Kartki samoprzylepne 76x76</t>
  </si>
  <si>
    <t>nie pozostawiające śladów kleju, kolory mix, żółte a"10</t>
  </si>
  <si>
    <t>Karton int. A1</t>
  </si>
  <si>
    <t>karton offs b1</t>
  </si>
  <si>
    <t>Karton wizytówkowy a 20szt 210x297mm</t>
  </si>
  <si>
    <t xml:space="preserve">bezbarwny, nietoksyczny, zmywalny, do klejenia papieru i tektury 20g </t>
  </si>
  <si>
    <t>Koperta biała C4</t>
  </si>
  <si>
    <t>opak.
a'100 szt</t>
  </si>
  <si>
    <t xml:space="preserve">białe, nieklejone </t>
  </si>
  <si>
    <t>koperta biała c6</t>
  </si>
  <si>
    <t xml:space="preserve">Koperta. C6 HK biała 80g </t>
  </si>
  <si>
    <t>Koperta na płyty CD-r a 100szt</t>
  </si>
  <si>
    <t>Z okienkiem, okienko wielkości pola zapisu płyty CD-R OPK=100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</si>
  <si>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</si>
  <si>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</si>
  <si>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</si>
  <si>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</si>
  <si>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</si>
  <si>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</si>
  <si>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</si>
  <si>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</si>
  <si>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</si>
  <si>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</si>
  <si>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Linijka 20cm</t>
  </si>
  <si>
    <t>Litery duże</t>
  </si>
  <si>
    <t xml:space="preserve">wys. 5 cm </t>
  </si>
  <si>
    <t xml:space="preserve"> z okrągłą końcówką</t>
  </si>
  <si>
    <t>Masa papierowa 420G</t>
  </si>
  <si>
    <t>Ołówek z gumką</t>
  </si>
  <si>
    <t>Papier ksero A3</t>
  </si>
  <si>
    <t>ryza</t>
  </si>
  <si>
    <t>Papier ksero A4</t>
  </si>
  <si>
    <t>Papier ksero A5</t>
  </si>
  <si>
    <t>Papier pakowy</t>
  </si>
  <si>
    <t>kg</t>
  </si>
  <si>
    <t>Plastelina 12-kolorowa</t>
  </si>
  <si>
    <t>Plastelina 6 - kolorowa</t>
  </si>
  <si>
    <t>Płyta CD-R (printable)</t>
  </si>
  <si>
    <t>Bez kalkomani, z czystym polem do zapisu, pole do zapisu dobrze chłoniące tusz drukarki atramentowej</t>
  </si>
  <si>
    <t>Półka podłużna przez.dual</t>
  </si>
  <si>
    <t>rolki kas 57/30 termoczułe</t>
  </si>
  <si>
    <t>rozszywacz</t>
  </si>
  <si>
    <t xml:space="preserve">Uniwersalny rozszywacz do wszystkich rodzajów zszywek </t>
  </si>
  <si>
    <t>Skoroszyt plastik do wpinania</t>
  </si>
  <si>
    <t>Wykonany z folii PCV, przednia okładka przezroczysta, tylna kolorowa (różne kolory), Wsuwany pasek opisowy, zaokrąglone rogi, przystosowany do wpinania w segregator</t>
  </si>
  <si>
    <t>skorowidz alfabetyczny A4</t>
  </si>
  <si>
    <t>Spinacze biurowe 28</t>
  </si>
  <si>
    <t>Spinacze biurowe duże 50</t>
  </si>
  <si>
    <t>tablica korkowa 60*40</t>
  </si>
  <si>
    <t>tablica korkowa 90*60</t>
  </si>
  <si>
    <t>Taśma biurowa klejąca</t>
  </si>
  <si>
    <t>szer. 20mm</t>
  </si>
  <si>
    <t>Taśma do pakowania 50mm</t>
  </si>
  <si>
    <t>taśma dwustronna</t>
  </si>
  <si>
    <t>Teczka papierowa wiązana</t>
  </si>
  <si>
    <t>Białe, karton 200 g/m²</t>
  </si>
  <si>
    <t>Teczka papierowa z gumką</t>
  </si>
  <si>
    <t>Teczka plastikowa wiązana</t>
  </si>
  <si>
    <t>tusz do stempli czerwony</t>
  </si>
  <si>
    <t>do stempli ręcznych i samotuszujących, różne kolory(czarny, czerwony, niebieski, zielony)</t>
  </si>
  <si>
    <t>Zakreślacz (różne kolory)</t>
  </si>
  <si>
    <t>Zeszyt A4 96 kartek</t>
  </si>
  <si>
    <t>sztywne okładki, kratka</t>
  </si>
  <si>
    <t>Zeszyt A5 32 kartki</t>
  </si>
  <si>
    <t>kratka</t>
  </si>
  <si>
    <t>Zeszyt A5 60 kartek</t>
  </si>
  <si>
    <t>Zeszyt A5 96 kartek</t>
  </si>
  <si>
    <t>Zszywacz</t>
  </si>
  <si>
    <t>z wbudowanym rozszywaczem</t>
  </si>
  <si>
    <t>Zszywki 24/6</t>
  </si>
  <si>
    <t>Zwilżacz glicerynowy do palców</t>
  </si>
  <si>
    <t>pojemność: 20 ml</t>
  </si>
  <si>
    <t>RAZEM</t>
  </si>
  <si>
    <t>Antyrama 21 x 29,7</t>
  </si>
  <si>
    <t>Blok do flipczartów gładki</t>
  </si>
  <si>
    <t>Brystol B1 kolor</t>
  </si>
  <si>
    <t>Brystol B2 kol</t>
  </si>
  <si>
    <t>Brystol offset 70*100 200G</t>
  </si>
  <si>
    <t>Brystol ofset 70x100 240G</t>
  </si>
  <si>
    <t>Deska z klipsem A4 niezamykana clipboard</t>
  </si>
  <si>
    <t>etykieta samoprzylepna 105*42,3</t>
  </si>
  <si>
    <t>Etykieta samoprzylepna 105x37 a100szt</t>
  </si>
  <si>
    <t>Etykieta samoprzylepna 297x210 a 100 szt</t>
  </si>
  <si>
    <t>Etykieta samoprzylepna 52x21 100 szt</t>
  </si>
  <si>
    <t>Etykieta samoprzylepna 64,3*33,8 a 100szt</t>
  </si>
  <si>
    <t>Kalendarz książkowy A4</t>
  </si>
  <si>
    <t>Kalka A3/20 bl.</t>
  </si>
  <si>
    <t>Kalka ołówkowa A4</t>
  </si>
  <si>
    <t>Kartki samoprzylepne 50x40</t>
  </si>
  <si>
    <t>Kaseta barw Epson erc 22</t>
  </si>
  <si>
    <t>Kaseta do streamera LTO-3 Ultrium-3</t>
  </si>
  <si>
    <t>Koperty RTG 37 x 45 cm</t>
  </si>
  <si>
    <t>Kubek styropianowy 250ml a 40</t>
  </si>
  <si>
    <t>Marker CD/DVD</t>
  </si>
  <si>
    <t>Marker do tablic a'4szt+gąbka</t>
  </si>
  <si>
    <t>Okładka do bindowania A4 bezbarwna</t>
  </si>
  <si>
    <t>papier ksero a4 160</t>
  </si>
  <si>
    <t>Papier wizytówkowy A4 20 szt</t>
  </si>
  <si>
    <t>Pinezki tablicowe</t>
  </si>
  <si>
    <t>Płyta DVD+R</t>
  </si>
  <si>
    <t>rolka do kas 60/30 term</t>
  </si>
  <si>
    <t>Rolka Kasowa termiczna 80x50</t>
  </si>
  <si>
    <t>Rolka termiczna 110mm*20m</t>
  </si>
  <si>
    <t>tablica korkowa 90*120</t>
  </si>
  <si>
    <t>Taśma do metkownicy</t>
  </si>
  <si>
    <t>Zeszyt pap.kolorowych A4</t>
  </si>
  <si>
    <t>zszywacz 100 kart</t>
  </si>
  <si>
    <t>Zszywki 23/13</t>
  </si>
  <si>
    <t>Bibuła gładka kolor A3 12 kol.</t>
  </si>
  <si>
    <t>Blok techniczny a4</t>
  </si>
  <si>
    <t xml:space="preserve">szt </t>
  </si>
  <si>
    <t>Blok szkolny w kratę a4</t>
  </si>
  <si>
    <t>Blok szkolny w kratę a5</t>
  </si>
  <si>
    <t>Brystol A1</t>
  </si>
  <si>
    <t>grubość lini 0,3 mm dł. lini 1500m, kolor w zalezności od zapotrzebiowań zamawiającego (czarny, niebieski, zielony, czerwony)</t>
  </si>
  <si>
    <t>grubośc 80 mµ</t>
  </si>
  <si>
    <t>Długopis - kolor w zalezności od zapotrzebiowań zamawiającego (czarny, niebieski, zielony, czerwony)</t>
  </si>
  <si>
    <t>Długopis żelowy kolor w zalezności od zapotrzebiowań zamawiającego (czarny, niebieski, zielony, czerwony)</t>
  </si>
  <si>
    <t xml:space="preserve">Ergonomiczny kształt, stalowe mocne ostrza, rozstaw otworów 80 mm, śr otw 5 mm, Antypoślizgowa nakładka, ogranicznik formatu A4 A5 A6, trwała metalowa konstrukcja do 25 kartek </t>
  </si>
  <si>
    <t>folia laminacyjna A3</t>
  </si>
  <si>
    <t>Kalendarz książkowy A5</t>
  </si>
  <si>
    <t>nieklejone, kolor brąz lub biała- kolor w zależności od zapotrzebowań Zamawiającego</t>
  </si>
  <si>
    <t>Koperta  B5 (biała i brąz)</t>
  </si>
  <si>
    <t>białe lub szare</t>
  </si>
  <si>
    <t>opak.
a'40 szt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</si>
  <si>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</si>
  <si>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</si>
  <si>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</si>
  <si>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</si>
  <si>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Nożyczki 20 cm</t>
  </si>
  <si>
    <t xml:space="preserve">Papier kolor A4/80G </t>
  </si>
  <si>
    <t>kolor w zaqleżności od zapotrzebowań Zamawiającego</t>
  </si>
  <si>
    <t>Segregator A4 grzbiet 5cm</t>
  </si>
  <si>
    <t>Segregator A4 grzbiet 7,5cm</t>
  </si>
  <si>
    <t xml:space="preserve"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
</t>
  </si>
  <si>
    <t xml:space="preserve"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
</t>
  </si>
  <si>
    <t>Kolory w zalezności od zapotrzebowań Zamawiającego (biała, czerwona, zielona, żółta)</t>
  </si>
  <si>
    <t>teczka a4 z gumką plastikowa</t>
  </si>
  <si>
    <t>twarde okładki, kratka</t>
  </si>
  <si>
    <t>Okładka do bindowania A4 różne kolory</t>
  </si>
  <si>
    <t>Nieprzezroczyste, kolor w zależności od zapotrzebowania Zamawiającego</t>
  </si>
  <si>
    <t>Koperty bąbelkowe B5</t>
  </si>
  <si>
    <t>białe</t>
  </si>
  <si>
    <t>Wartość netto</t>
  </si>
  <si>
    <t>Wartość VAT</t>
  </si>
  <si>
    <t>Wielkość opakowania</t>
  </si>
  <si>
    <t>Asortyment</t>
  </si>
  <si>
    <t>J.m.</t>
  </si>
  <si>
    <t>Załacznik nr 5 do SIWZ</t>
  </si>
  <si>
    <t xml:space="preserve">taśma dwurzędowa </t>
  </si>
  <si>
    <t>szt.</t>
  </si>
  <si>
    <t>Zszywki 23/10</t>
  </si>
  <si>
    <t>etykieta samoprzylepne 38x21,2</t>
  </si>
  <si>
    <t>tablica korkowa 50*80</t>
  </si>
  <si>
    <t>klej magik w tubie</t>
  </si>
  <si>
    <t xml:space="preserve">Długopis przylepny z łańcuszkiem </t>
  </si>
  <si>
    <t xml:space="preserve">Kalkulator </t>
  </si>
  <si>
    <t>Rolka termoczuła 28 mm x 30</t>
  </si>
  <si>
    <t>Gumki recepturki</t>
  </si>
  <si>
    <t xml:space="preserve">skoroszyt tekturowy </t>
  </si>
  <si>
    <t>kartki zrywalne - kostka ( kolorowe )</t>
  </si>
  <si>
    <t>Zakładki indeksujące 45x12 mm lub 42x12 mm</t>
  </si>
  <si>
    <t>segregator A5</t>
  </si>
  <si>
    <t>Klej sztyft</t>
  </si>
  <si>
    <t>Płyta Blue Ray 25GB</t>
  </si>
  <si>
    <t>500 kartek w ryzie, w orginalnym opakowaniu, klasa A lub B, gramatura 80g/m2, białość CIE 146-153, nieprzezroczystość większa lub równa 91%, wilgotność 3,8-5%</t>
  </si>
  <si>
    <t xml:space="preserve">                                        Wykaz asortymentowo-cenowy</t>
  </si>
  <si>
    <t>Sprawa P/50/09/2015/AB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</si>
</sst>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8" fillId="0" borderId="0" applyFill="0"/>
    <xf numFmtId="0" fontId="6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9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9" fontId="3" fillId="4" borderId="1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0" fontId="13" fillId="0" borderId="0" xfId="0" applyFont="1"/>
    <xf numFmtId="0" fontId="5" fillId="0" borderId="1" xfId="0" applyFont="1" applyFill="1" applyBorder="1"/>
    <xf numFmtId="0" fontId="0" fillId="0" borderId="1" xfId="0" applyFill="1" applyBorder="1"/>
    <xf numFmtId="1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wrapText="1"/>
    </xf>
    <xf numFmtId="0" fontId="16" fillId="0" borderId="1" xfId="1" applyFont="1" applyFill="1" applyBorder="1"/>
    <xf numFmtId="0" fontId="15" fillId="0" borderId="1" xfId="1" applyFont="1" applyFill="1" applyBorder="1" applyAlignment="1">
      <alignment vertical="center" wrapText="1"/>
    </xf>
    <xf numFmtId="0" fontId="15" fillId="0" borderId="0" xfId="1" applyFont="1" applyFill="1" applyAlignment="1">
      <alignment vertical="center" wrapText="1"/>
    </xf>
    <xf numFmtId="2" fontId="15" fillId="0" borderId="1" xfId="2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9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1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2" fontId="15" fillId="0" borderId="1" xfId="3" applyNumberFormat="1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15" fillId="0" borderId="1" xfId="3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3" fontId="15" fillId="0" borderId="1" xfId="3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5" fillId="0" borderId="1" xfId="4" applyFont="1" applyFill="1" applyBorder="1" applyAlignment="1">
      <alignment horizontal="left" vertical="center" wrapText="1"/>
    </xf>
    <xf numFmtId="2" fontId="15" fillId="0" borderId="1" xfId="4" applyNumberFormat="1" applyFont="1" applyFill="1" applyBorder="1" applyAlignment="1">
      <alignment horizontal="left" vertical="center" wrapText="1"/>
    </xf>
    <xf numFmtId="2" fontId="15" fillId="0" borderId="1" xfId="4" applyNumberFormat="1" applyFont="1" applyFill="1" applyBorder="1" applyAlignment="1">
      <alignment horizontal="left" wrapText="1"/>
    </xf>
    <xf numFmtId="2" fontId="15" fillId="0" borderId="2" xfId="4" applyNumberFormat="1" applyFont="1" applyFill="1" applyBorder="1" applyAlignment="1">
      <alignment horizontal="left" vertical="center" wrapText="1"/>
    </xf>
    <xf numFmtId="1" fontId="19" fillId="0" borderId="1" xfId="2" applyNumberFormat="1" applyFont="1" applyFill="1" applyBorder="1" applyAlignment="1">
      <alignment horizontal="center" vertical="center"/>
    </xf>
    <xf numFmtId="4" fontId="15" fillId="0" borderId="1" xfId="1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20" fillId="0" borderId="0" xfId="0" applyFont="1"/>
    <xf numFmtId="0" fontId="16" fillId="0" borderId="1" xfId="1" applyFont="1" applyFill="1" applyBorder="1" applyAlignment="1">
      <alignment vertical="center"/>
    </xf>
  </cellXfs>
  <cellStyles count="30"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16"/>
    <cellStyle name="Normalny 3 2" xfId="2"/>
    <cellStyle name="Normalny 3 3" xfId="17"/>
    <cellStyle name="Normalny 4" xfId="18"/>
    <cellStyle name="Normalny 4 2" xfId="3"/>
    <cellStyle name="Normalny 5" xfId="19"/>
    <cellStyle name="Normalny 5 2" xfId="4"/>
    <cellStyle name="Normalny 5 2 2" xfId="20"/>
    <cellStyle name="Normalny 6" xfId="1"/>
    <cellStyle name="Normalny 6 2" xfId="21"/>
    <cellStyle name="Normalny 7" xfId="22"/>
    <cellStyle name="Normalny 8" xfId="23"/>
    <cellStyle name="Procentowy 2" xfId="24"/>
    <cellStyle name="Procentowy 2 2" xfId="25"/>
    <cellStyle name="Procentowy 3" xfId="26"/>
    <cellStyle name="Walutowy 2" xfId="27"/>
    <cellStyle name="Walutowy 2 2" xfId="28"/>
    <cellStyle name="Walutowy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9"/>
  <sheetViews>
    <sheetView tabSelected="1" view="pageBreakPreview" zoomScaleNormal="85" zoomScaleSheetLayoutView="100" workbookViewId="0">
      <selection activeCell="G2" sqref="G2"/>
    </sheetView>
  </sheetViews>
  <sheetFormatPr defaultRowHeight="12.75" x14ac:dyDescent="0.2"/>
  <cols>
    <col min="1" max="1" width="4.85546875" customWidth="1"/>
    <col min="2" max="2" width="39.42578125" customWidth="1"/>
    <col min="3" max="3" width="15.7109375" customWidth="1"/>
    <col min="4" max="4" width="50" customWidth="1"/>
    <col min="5" max="5" width="9.28515625" style="8" customWidth="1"/>
    <col min="6" max="6" width="8.5703125" style="9" customWidth="1"/>
    <col min="7" max="7" width="14.85546875" style="11" customWidth="1"/>
    <col min="8" max="8" width="13.85546875" style="11" customWidth="1"/>
    <col min="9" max="9" width="6" style="12" customWidth="1"/>
    <col min="10" max="10" width="15" style="13" customWidth="1"/>
    <col min="11" max="11" width="11.7109375" style="13" customWidth="1"/>
    <col min="12" max="12" width="15.28515625" style="13" customWidth="1"/>
  </cols>
  <sheetData>
    <row r="1" spans="1:48" ht="36" customHeight="1" x14ac:dyDescent="0.2">
      <c r="A1" s="20" t="s">
        <v>202</v>
      </c>
      <c r="B1" s="18"/>
    </row>
    <row r="2" spans="1:48" ht="15.75" x14ac:dyDescent="0.25">
      <c r="B2" s="19"/>
      <c r="D2" s="18" t="s">
        <v>201</v>
      </c>
      <c r="J2" s="64" t="s">
        <v>183</v>
      </c>
    </row>
    <row r="4" spans="1:48" x14ac:dyDescent="0.2">
      <c r="B4" s="21"/>
    </row>
    <row r="5" spans="1:48" s="2" customFormat="1" ht="31.5" x14ac:dyDescent="0.2">
      <c r="A5" s="5" t="s">
        <v>0</v>
      </c>
      <c r="B5" s="6" t="s">
        <v>181</v>
      </c>
      <c r="C5" s="6" t="s">
        <v>180</v>
      </c>
      <c r="D5" s="7" t="s">
        <v>1</v>
      </c>
      <c r="E5" s="10" t="s">
        <v>182</v>
      </c>
      <c r="F5" s="10" t="s">
        <v>6</v>
      </c>
      <c r="G5" s="14" t="s">
        <v>2</v>
      </c>
      <c r="H5" s="14" t="s">
        <v>3</v>
      </c>
      <c r="I5" s="15" t="s">
        <v>4</v>
      </c>
      <c r="J5" s="16" t="s">
        <v>178</v>
      </c>
      <c r="K5" s="16" t="s">
        <v>179</v>
      </c>
      <c r="L5" s="16" t="s">
        <v>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5" x14ac:dyDescent="0.2">
      <c r="A6" s="28">
        <v>1</v>
      </c>
      <c r="B6" s="41" t="s">
        <v>108</v>
      </c>
      <c r="C6" s="27"/>
      <c r="D6" s="39"/>
      <c r="E6" s="28" t="s">
        <v>7</v>
      </c>
      <c r="F6" s="61">
        <f>3+2+1+3+5+1</f>
        <v>15</v>
      </c>
      <c r="G6" s="62">
        <v>0</v>
      </c>
      <c r="H6" s="36">
        <f t="shared" ref="H6" si="0">G6*I6+G6</f>
        <v>0</v>
      </c>
      <c r="I6" s="37">
        <v>0.23</v>
      </c>
      <c r="J6" s="38">
        <f>F6*G6</f>
        <v>0</v>
      </c>
      <c r="K6" s="38">
        <f>L6-J6</f>
        <v>0</v>
      </c>
      <c r="L6" s="38">
        <f>PRODUCT(H6,F6)</f>
        <v>0</v>
      </c>
    </row>
    <row r="7" spans="1:48" ht="15" x14ac:dyDescent="0.2">
      <c r="A7" s="28">
        <v>2</v>
      </c>
      <c r="B7" s="65" t="s">
        <v>8</v>
      </c>
      <c r="C7" s="27"/>
      <c r="D7" s="39"/>
      <c r="E7" s="28" t="s">
        <v>7</v>
      </c>
      <c r="F7" s="61">
        <f>2+1+2+2</f>
        <v>7</v>
      </c>
      <c r="G7" s="62">
        <v>0</v>
      </c>
      <c r="H7" s="36">
        <f t="shared" ref="H7:H77" si="1">G7*I7+G7</f>
        <v>0</v>
      </c>
      <c r="I7" s="37">
        <v>0.23</v>
      </c>
      <c r="J7" s="38">
        <f t="shared" ref="J7:J76" si="2">F7*G7</f>
        <v>0</v>
      </c>
      <c r="K7" s="38">
        <f t="shared" ref="K7:K77" si="3">L7-J7</f>
        <v>0</v>
      </c>
      <c r="L7" s="38">
        <f t="shared" ref="L7:L76" si="4">PRODUCT(H7,F7)</f>
        <v>0</v>
      </c>
    </row>
    <row r="8" spans="1:48" ht="15" x14ac:dyDescent="0.2">
      <c r="A8" s="28">
        <v>3</v>
      </c>
      <c r="B8" s="65" t="s">
        <v>9</v>
      </c>
      <c r="C8" s="27"/>
      <c r="D8" s="39"/>
      <c r="E8" s="28" t="s">
        <v>7</v>
      </c>
      <c r="F8" s="61">
        <f>1</f>
        <v>1</v>
      </c>
      <c r="G8" s="62">
        <v>0</v>
      </c>
      <c r="H8" s="36">
        <f t="shared" si="1"/>
        <v>0</v>
      </c>
      <c r="I8" s="37">
        <v>0.23</v>
      </c>
      <c r="J8" s="38">
        <f t="shared" si="2"/>
        <v>0</v>
      </c>
      <c r="K8" s="38">
        <f t="shared" si="3"/>
        <v>0</v>
      </c>
      <c r="L8" s="38">
        <f t="shared" si="4"/>
        <v>0</v>
      </c>
    </row>
    <row r="9" spans="1:48" ht="15" x14ac:dyDescent="0.2">
      <c r="A9" s="28">
        <v>4</v>
      </c>
      <c r="B9" s="65" t="s">
        <v>10</v>
      </c>
      <c r="C9" s="27"/>
      <c r="D9" s="39"/>
      <c r="E9" s="28" t="s">
        <v>7</v>
      </c>
      <c r="F9" s="61">
        <f>1+10</f>
        <v>11</v>
      </c>
      <c r="G9" s="62">
        <v>0</v>
      </c>
      <c r="H9" s="36">
        <f t="shared" si="1"/>
        <v>0</v>
      </c>
      <c r="I9" s="37">
        <v>0.23</v>
      </c>
      <c r="J9" s="38">
        <f t="shared" si="2"/>
        <v>0</v>
      </c>
      <c r="K9" s="38">
        <f t="shared" si="3"/>
        <v>0</v>
      </c>
      <c r="L9" s="38">
        <f t="shared" si="4"/>
        <v>0</v>
      </c>
    </row>
    <row r="10" spans="1:48" ht="15" x14ac:dyDescent="0.2">
      <c r="A10" s="28">
        <v>5</v>
      </c>
      <c r="B10" s="65" t="s">
        <v>143</v>
      </c>
      <c r="C10" s="27"/>
      <c r="D10" s="39"/>
      <c r="E10" s="28" t="s">
        <v>7</v>
      </c>
      <c r="F10" s="61">
        <f>2</f>
        <v>2</v>
      </c>
      <c r="G10" s="62">
        <v>0</v>
      </c>
      <c r="H10" s="36">
        <f t="shared" si="1"/>
        <v>0</v>
      </c>
      <c r="I10" s="37">
        <v>0.23</v>
      </c>
      <c r="J10" s="38">
        <f t="shared" si="2"/>
        <v>0</v>
      </c>
      <c r="K10" s="38">
        <f t="shared" si="3"/>
        <v>0</v>
      </c>
      <c r="L10" s="38">
        <f t="shared" si="4"/>
        <v>0</v>
      </c>
    </row>
    <row r="11" spans="1:48" ht="15" x14ac:dyDescent="0.2">
      <c r="A11" s="28">
        <v>6</v>
      </c>
      <c r="B11" s="65" t="s">
        <v>11</v>
      </c>
      <c r="C11" s="27"/>
      <c r="D11" s="39"/>
      <c r="E11" s="28" t="s">
        <v>7</v>
      </c>
      <c r="F11" s="61">
        <f>2</f>
        <v>2</v>
      </c>
      <c r="G11" s="62">
        <v>0</v>
      </c>
      <c r="H11" s="36">
        <f t="shared" si="1"/>
        <v>0</v>
      </c>
      <c r="I11" s="37">
        <v>0.23</v>
      </c>
      <c r="J11" s="38">
        <f t="shared" si="2"/>
        <v>0</v>
      </c>
      <c r="K11" s="38">
        <f t="shared" si="3"/>
        <v>0</v>
      </c>
      <c r="L11" s="38">
        <f t="shared" si="4"/>
        <v>0</v>
      </c>
    </row>
    <row r="12" spans="1:48" ht="15" x14ac:dyDescent="0.2">
      <c r="A12" s="28">
        <v>7</v>
      </c>
      <c r="B12" s="65" t="s">
        <v>109</v>
      </c>
      <c r="C12" s="27"/>
      <c r="D12" s="39"/>
      <c r="E12" s="28" t="s">
        <v>7</v>
      </c>
      <c r="F12" s="61">
        <f>1</f>
        <v>1</v>
      </c>
      <c r="G12" s="62">
        <v>0</v>
      </c>
      <c r="H12" s="36">
        <f t="shared" si="1"/>
        <v>0</v>
      </c>
      <c r="I12" s="37">
        <v>0.23</v>
      </c>
      <c r="J12" s="38">
        <f t="shared" si="2"/>
        <v>0</v>
      </c>
      <c r="K12" s="38">
        <f t="shared" si="3"/>
        <v>0</v>
      </c>
      <c r="L12" s="38">
        <f t="shared" si="4"/>
        <v>0</v>
      </c>
    </row>
    <row r="13" spans="1:48" ht="14.25" x14ac:dyDescent="0.2">
      <c r="A13" s="28">
        <v>8</v>
      </c>
      <c r="B13" s="65" t="s">
        <v>144</v>
      </c>
      <c r="C13" s="27"/>
      <c r="D13" s="32" t="s">
        <v>13</v>
      </c>
      <c r="E13" s="28" t="s">
        <v>145</v>
      </c>
      <c r="F13" s="61">
        <f>1</f>
        <v>1</v>
      </c>
      <c r="G13" s="62">
        <v>0</v>
      </c>
      <c r="H13" s="36">
        <f t="shared" si="1"/>
        <v>0</v>
      </c>
      <c r="I13" s="37">
        <v>0.23</v>
      </c>
      <c r="J13" s="38">
        <f t="shared" si="2"/>
        <v>0</v>
      </c>
      <c r="K13" s="38">
        <f t="shared" si="3"/>
        <v>0</v>
      </c>
      <c r="L13" s="38">
        <f t="shared" si="4"/>
        <v>0</v>
      </c>
    </row>
    <row r="14" spans="1:48" ht="14.25" x14ac:dyDescent="0.2">
      <c r="A14" s="28">
        <v>9</v>
      </c>
      <c r="B14" s="65" t="s">
        <v>12</v>
      </c>
      <c r="C14" s="27"/>
      <c r="D14" s="32" t="s">
        <v>13</v>
      </c>
      <c r="E14" s="28" t="s">
        <v>7</v>
      </c>
      <c r="F14" s="61">
        <f>4</f>
        <v>4</v>
      </c>
      <c r="G14" s="62">
        <v>0</v>
      </c>
      <c r="H14" s="36">
        <f t="shared" si="1"/>
        <v>0</v>
      </c>
      <c r="I14" s="37">
        <v>0.23</v>
      </c>
      <c r="J14" s="38">
        <f t="shared" si="2"/>
        <v>0</v>
      </c>
      <c r="K14" s="38">
        <f t="shared" si="3"/>
        <v>0</v>
      </c>
      <c r="L14" s="38">
        <f t="shared" si="4"/>
        <v>0</v>
      </c>
    </row>
    <row r="15" spans="1:48" ht="14.25" x14ac:dyDescent="0.2">
      <c r="A15" s="28">
        <v>10</v>
      </c>
      <c r="B15" s="65" t="s">
        <v>14</v>
      </c>
      <c r="C15" s="27"/>
      <c r="D15" s="32" t="s">
        <v>13</v>
      </c>
      <c r="E15" s="28" t="s">
        <v>7</v>
      </c>
      <c r="F15" s="61">
        <f>4</f>
        <v>4</v>
      </c>
      <c r="G15" s="62">
        <v>0</v>
      </c>
      <c r="H15" s="36">
        <f t="shared" si="1"/>
        <v>0</v>
      </c>
      <c r="I15" s="37">
        <v>0.23</v>
      </c>
      <c r="J15" s="38">
        <f t="shared" si="2"/>
        <v>0</v>
      </c>
      <c r="K15" s="38">
        <f t="shared" si="3"/>
        <v>0</v>
      </c>
      <c r="L15" s="38">
        <f t="shared" si="4"/>
        <v>0</v>
      </c>
    </row>
    <row r="16" spans="1:48" ht="15" x14ac:dyDescent="0.2">
      <c r="A16" s="28">
        <v>11</v>
      </c>
      <c r="B16" s="65" t="s">
        <v>146</v>
      </c>
      <c r="C16" s="27"/>
      <c r="D16" s="39"/>
      <c r="E16" s="28" t="s">
        <v>7</v>
      </c>
      <c r="F16" s="61">
        <v>1</v>
      </c>
      <c r="G16" s="62">
        <v>0</v>
      </c>
      <c r="H16" s="36">
        <f t="shared" si="1"/>
        <v>0</v>
      </c>
      <c r="I16" s="37">
        <v>0.23</v>
      </c>
      <c r="J16" s="38">
        <f t="shared" si="2"/>
        <v>0</v>
      </c>
      <c r="K16" s="38">
        <f t="shared" si="3"/>
        <v>0</v>
      </c>
      <c r="L16" s="38">
        <f t="shared" si="4"/>
        <v>0</v>
      </c>
    </row>
    <row r="17" spans="1:12" ht="15" x14ac:dyDescent="0.2">
      <c r="A17" s="28">
        <v>12</v>
      </c>
      <c r="B17" s="65" t="s">
        <v>147</v>
      </c>
      <c r="C17" s="27"/>
      <c r="D17" s="39"/>
      <c r="E17" s="28" t="s">
        <v>7</v>
      </c>
      <c r="F17" s="61">
        <v>1</v>
      </c>
      <c r="G17" s="62">
        <v>0</v>
      </c>
      <c r="H17" s="36">
        <f t="shared" si="1"/>
        <v>0</v>
      </c>
      <c r="I17" s="37">
        <v>0.23</v>
      </c>
      <c r="J17" s="38">
        <f t="shared" si="2"/>
        <v>0</v>
      </c>
      <c r="K17" s="38">
        <f t="shared" si="3"/>
        <v>0</v>
      </c>
      <c r="L17" s="38">
        <f t="shared" si="4"/>
        <v>0</v>
      </c>
    </row>
    <row r="18" spans="1:12" ht="15" x14ac:dyDescent="0.2">
      <c r="A18" s="28">
        <v>13</v>
      </c>
      <c r="B18" s="41" t="s">
        <v>148</v>
      </c>
      <c r="C18" s="27"/>
      <c r="D18" s="39"/>
      <c r="E18" s="28" t="s">
        <v>7</v>
      </c>
      <c r="F18" s="61">
        <v>1</v>
      </c>
      <c r="G18" s="62">
        <v>0</v>
      </c>
      <c r="H18" s="36">
        <f t="shared" si="1"/>
        <v>0</v>
      </c>
      <c r="I18" s="37">
        <v>0.23</v>
      </c>
      <c r="J18" s="38">
        <f t="shared" si="2"/>
        <v>0</v>
      </c>
      <c r="K18" s="38">
        <f t="shared" si="3"/>
        <v>0</v>
      </c>
      <c r="L18" s="38">
        <f t="shared" si="4"/>
        <v>0</v>
      </c>
    </row>
    <row r="19" spans="1:12" ht="15" x14ac:dyDescent="0.2">
      <c r="A19" s="28">
        <v>14</v>
      </c>
      <c r="B19" s="41" t="s">
        <v>110</v>
      </c>
      <c r="C19" s="27"/>
      <c r="D19" s="39"/>
      <c r="E19" s="28" t="s">
        <v>7</v>
      </c>
      <c r="F19" s="61">
        <f>20</f>
        <v>20</v>
      </c>
      <c r="G19" s="62">
        <v>0</v>
      </c>
      <c r="H19" s="36">
        <f t="shared" si="1"/>
        <v>0</v>
      </c>
      <c r="I19" s="37">
        <v>0.23</v>
      </c>
      <c r="J19" s="38">
        <f t="shared" si="2"/>
        <v>0</v>
      </c>
      <c r="K19" s="38">
        <f t="shared" si="3"/>
        <v>0</v>
      </c>
      <c r="L19" s="38">
        <f t="shared" si="4"/>
        <v>0</v>
      </c>
    </row>
    <row r="20" spans="1:12" ht="15" x14ac:dyDescent="0.2">
      <c r="A20" s="28">
        <v>15</v>
      </c>
      <c r="B20" s="41" t="s">
        <v>111</v>
      </c>
      <c r="C20" s="27"/>
      <c r="D20" s="39"/>
      <c r="E20" s="28" t="s">
        <v>7</v>
      </c>
      <c r="F20" s="61">
        <v>1</v>
      </c>
      <c r="G20" s="62">
        <v>0</v>
      </c>
      <c r="H20" s="36">
        <f t="shared" si="1"/>
        <v>0</v>
      </c>
      <c r="I20" s="37">
        <v>0.23</v>
      </c>
      <c r="J20" s="38">
        <f t="shared" si="2"/>
        <v>0</v>
      </c>
      <c r="K20" s="38">
        <f t="shared" si="3"/>
        <v>0</v>
      </c>
      <c r="L20" s="38">
        <f t="shared" si="4"/>
        <v>0</v>
      </c>
    </row>
    <row r="21" spans="1:12" ht="15" x14ac:dyDescent="0.2">
      <c r="A21" s="28">
        <v>16</v>
      </c>
      <c r="B21" s="41" t="s">
        <v>112</v>
      </c>
      <c r="C21" s="27"/>
      <c r="D21" s="39"/>
      <c r="E21" s="28" t="s">
        <v>7</v>
      </c>
      <c r="F21" s="61">
        <v>1</v>
      </c>
      <c r="G21" s="62">
        <v>0</v>
      </c>
      <c r="H21" s="36">
        <f t="shared" si="1"/>
        <v>0</v>
      </c>
      <c r="I21" s="37">
        <v>0.23</v>
      </c>
      <c r="J21" s="38">
        <f t="shared" si="2"/>
        <v>0</v>
      </c>
      <c r="K21" s="38">
        <f t="shared" si="3"/>
        <v>0</v>
      </c>
      <c r="L21" s="38">
        <f t="shared" si="4"/>
        <v>0</v>
      </c>
    </row>
    <row r="22" spans="1:12" ht="15" x14ac:dyDescent="0.2">
      <c r="A22" s="28">
        <v>17</v>
      </c>
      <c r="B22" s="41" t="s">
        <v>113</v>
      </c>
      <c r="C22" s="27"/>
      <c r="D22" s="39"/>
      <c r="E22" s="28" t="s">
        <v>7</v>
      </c>
      <c r="F22" s="61">
        <v>1</v>
      </c>
      <c r="G22" s="62">
        <v>0</v>
      </c>
      <c r="H22" s="36">
        <f t="shared" si="1"/>
        <v>0</v>
      </c>
      <c r="I22" s="37">
        <v>0.23</v>
      </c>
      <c r="J22" s="38">
        <f t="shared" si="2"/>
        <v>0</v>
      </c>
      <c r="K22" s="38">
        <f t="shared" si="3"/>
        <v>0</v>
      </c>
      <c r="L22" s="38">
        <f t="shared" si="4"/>
        <v>0</v>
      </c>
    </row>
    <row r="23" spans="1:12" ht="42.75" x14ac:dyDescent="0.2">
      <c r="A23" s="28">
        <v>18</v>
      </c>
      <c r="B23" s="65" t="s">
        <v>15</v>
      </c>
      <c r="C23" s="27"/>
      <c r="D23" s="31" t="s">
        <v>149</v>
      </c>
      <c r="E23" s="28" t="s">
        <v>7</v>
      </c>
      <c r="F23" s="61">
        <f>20+10+10+10+10+10+9</f>
        <v>79</v>
      </c>
      <c r="G23" s="62">
        <v>0</v>
      </c>
      <c r="H23" s="36">
        <f t="shared" si="1"/>
        <v>0</v>
      </c>
      <c r="I23" s="37">
        <v>0.23</v>
      </c>
      <c r="J23" s="38">
        <f t="shared" si="2"/>
        <v>0</v>
      </c>
      <c r="K23" s="38">
        <f t="shared" si="3"/>
        <v>0</v>
      </c>
      <c r="L23" s="38">
        <f t="shared" si="4"/>
        <v>0</v>
      </c>
    </row>
    <row r="24" spans="1:12" ht="42.75" x14ac:dyDescent="0.2">
      <c r="A24" s="28">
        <v>19</v>
      </c>
      <c r="B24" s="40" t="s">
        <v>16</v>
      </c>
      <c r="C24" s="29"/>
      <c r="D24" s="34" t="s">
        <v>17</v>
      </c>
      <c r="E24" s="28" t="s">
        <v>7</v>
      </c>
      <c r="F24" s="61">
        <f>1+4+2+2+2+2</f>
        <v>13</v>
      </c>
      <c r="G24" s="62">
        <v>0</v>
      </c>
      <c r="H24" s="36">
        <f t="shared" si="1"/>
        <v>0</v>
      </c>
      <c r="I24" s="37">
        <v>0.23</v>
      </c>
      <c r="J24" s="38">
        <f t="shared" si="2"/>
        <v>0</v>
      </c>
      <c r="K24" s="38">
        <f t="shared" si="3"/>
        <v>0</v>
      </c>
      <c r="L24" s="38">
        <f t="shared" si="4"/>
        <v>0</v>
      </c>
    </row>
    <row r="25" spans="1:12" ht="42.75" x14ac:dyDescent="0.2">
      <c r="A25" s="28">
        <v>20</v>
      </c>
      <c r="B25" s="33" t="s">
        <v>151</v>
      </c>
      <c r="C25" s="27"/>
      <c r="D25" s="35" t="s">
        <v>18</v>
      </c>
      <c r="E25" s="28" t="s">
        <v>7</v>
      </c>
      <c r="F25" s="61">
        <f>50+60+75+20+20+75+20+80</f>
        <v>400</v>
      </c>
      <c r="G25" s="62">
        <v>0</v>
      </c>
      <c r="H25" s="36">
        <f t="shared" si="1"/>
        <v>0</v>
      </c>
      <c r="I25" s="37">
        <v>0.23</v>
      </c>
      <c r="J25" s="38">
        <f t="shared" si="2"/>
        <v>0</v>
      </c>
      <c r="K25" s="38">
        <f t="shared" si="3"/>
        <v>0</v>
      </c>
      <c r="L25" s="38">
        <f t="shared" si="4"/>
        <v>0</v>
      </c>
    </row>
    <row r="26" spans="1:12" ht="15" x14ac:dyDescent="0.2">
      <c r="A26" s="28">
        <v>21</v>
      </c>
      <c r="B26" s="41" t="s">
        <v>114</v>
      </c>
      <c r="C26" s="27"/>
      <c r="D26" s="42"/>
      <c r="E26" s="28" t="s">
        <v>7</v>
      </c>
      <c r="F26" s="61">
        <f>10+20+12+15+20</f>
        <v>77</v>
      </c>
      <c r="G26" s="62">
        <v>0</v>
      </c>
      <c r="H26" s="36">
        <f t="shared" si="1"/>
        <v>0</v>
      </c>
      <c r="I26" s="37">
        <v>0.23</v>
      </c>
      <c r="J26" s="38">
        <f t="shared" si="2"/>
        <v>0</v>
      </c>
      <c r="K26" s="38">
        <f t="shared" si="3"/>
        <v>0</v>
      </c>
      <c r="L26" s="38">
        <f t="shared" si="4"/>
        <v>0</v>
      </c>
    </row>
    <row r="27" spans="1:12" ht="15" x14ac:dyDescent="0.2">
      <c r="A27" s="28">
        <v>22</v>
      </c>
      <c r="B27" s="41" t="s">
        <v>190</v>
      </c>
      <c r="C27" s="27"/>
      <c r="D27" s="42"/>
      <c r="E27" s="28" t="s">
        <v>7</v>
      </c>
      <c r="F27" s="61">
        <v>10</v>
      </c>
      <c r="G27" s="62">
        <v>0</v>
      </c>
      <c r="H27" s="36">
        <f t="shared" si="1"/>
        <v>0</v>
      </c>
      <c r="I27" s="37">
        <v>0.23</v>
      </c>
      <c r="J27" s="38">
        <f t="shared" ref="J27" si="5">F27*G27</f>
        <v>0</v>
      </c>
      <c r="K27" s="38">
        <f t="shared" ref="K27" si="6">L27-J27</f>
        <v>0</v>
      </c>
      <c r="L27" s="38">
        <f t="shared" ref="L27" si="7">PRODUCT(H27,F27)</f>
        <v>0</v>
      </c>
    </row>
    <row r="28" spans="1:12" ht="57" x14ac:dyDescent="0.2">
      <c r="A28" s="28">
        <v>23</v>
      </c>
      <c r="B28" s="33" t="s">
        <v>152</v>
      </c>
      <c r="C28" s="27"/>
      <c r="D28" s="35" t="s">
        <v>19</v>
      </c>
      <c r="E28" s="28" t="s">
        <v>7</v>
      </c>
      <c r="F28" s="61">
        <v>347</v>
      </c>
      <c r="G28" s="62">
        <v>0</v>
      </c>
      <c r="H28" s="36">
        <f t="shared" si="1"/>
        <v>0</v>
      </c>
      <c r="I28" s="37">
        <v>0.23</v>
      </c>
      <c r="J28" s="38">
        <f t="shared" si="2"/>
        <v>0</v>
      </c>
      <c r="K28" s="38">
        <f t="shared" si="3"/>
        <v>0</v>
      </c>
      <c r="L28" s="38">
        <f t="shared" si="4"/>
        <v>0</v>
      </c>
    </row>
    <row r="29" spans="1:12" ht="57" x14ac:dyDescent="0.2">
      <c r="A29" s="28">
        <v>24</v>
      </c>
      <c r="B29" s="40" t="s">
        <v>20</v>
      </c>
      <c r="C29" s="27"/>
      <c r="D29" s="43" t="s">
        <v>153</v>
      </c>
      <c r="E29" s="28" t="s">
        <v>7</v>
      </c>
      <c r="F29" s="61">
        <f>2+2</f>
        <v>4</v>
      </c>
      <c r="G29" s="62">
        <v>0</v>
      </c>
      <c r="H29" s="36">
        <f t="shared" si="1"/>
        <v>0</v>
      </c>
      <c r="I29" s="37">
        <v>0.23</v>
      </c>
      <c r="J29" s="38">
        <f t="shared" si="2"/>
        <v>0</v>
      </c>
      <c r="K29" s="38">
        <f t="shared" si="3"/>
        <v>0</v>
      </c>
      <c r="L29" s="38">
        <f t="shared" si="4"/>
        <v>0</v>
      </c>
    </row>
    <row r="30" spans="1:12" ht="42.75" x14ac:dyDescent="0.2">
      <c r="A30" s="28">
        <v>25</v>
      </c>
      <c r="B30" s="40" t="s">
        <v>21</v>
      </c>
      <c r="C30" s="27"/>
      <c r="D30" s="35" t="s">
        <v>22</v>
      </c>
      <c r="E30" s="28" t="s">
        <v>23</v>
      </c>
      <c r="F30" s="61">
        <v>1</v>
      </c>
      <c r="G30" s="62">
        <v>0</v>
      </c>
      <c r="H30" s="36">
        <f t="shared" si="1"/>
        <v>0</v>
      </c>
      <c r="I30" s="37">
        <v>0.23</v>
      </c>
      <c r="J30" s="38">
        <f t="shared" si="2"/>
        <v>0</v>
      </c>
      <c r="K30" s="38">
        <f t="shared" si="3"/>
        <v>0</v>
      </c>
      <c r="L30" s="38">
        <f t="shared" si="4"/>
        <v>0</v>
      </c>
    </row>
    <row r="31" spans="1:12" ht="14.25" x14ac:dyDescent="0.2">
      <c r="A31" s="28">
        <v>26</v>
      </c>
      <c r="B31" s="40" t="s">
        <v>187</v>
      </c>
      <c r="C31" s="27"/>
      <c r="D31" s="35"/>
      <c r="E31" s="28" t="s">
        <v>25</v>
      </c>
      <c r="F31" s="61">
        <v>4</v>
      </c>
      <c r="G31" s="62">
        <v>0</v>
      </c>
      <c r="H31" s="36">
        <f t="shared" si="1"/>
        <v>0</v>
      </c>
      <c r="I31" s="37">
        <v>0.23</v>
      </c>
      <c r="J31" s="38">
        <f t="shared" ref="J31" si="8">F31*G31</f>
        <v>0</v>
      </c>
      <c r="K31" s="38">
        <f t="shared" ref="K31" si="9">L31-J31</f>
        <v>0</v>
      </c>
      <c r="L31" s="38">
        <f t="shared" ref="L31" si="10">PRODUCT(H31,F31)</f>
        <v>0</v>
      </c>
    </row>
    <row r="32" spans="1:12" ht="14.25" x14ac:dyDescent="0.2">
      <c r="A32" s="28">
        <v>27</v>
      </c>
      <c r="B32" s="41" t="s">
        <v>115</v>
      </c>
      <c r="C32" s="27"/>
      <c r="D32" s="35"/>
      <c r="E32" s="28" t="s">
        <v>25</v>
      </c>
      <c r="F32" s="61">
        <f>2</f>
        <v>2</v>
      </c>
      <c r="G32" s="62">
        <v>0</v>
      </c>
      <c r="H32" s="36">
        <f t="shared" si="1"/>
        <v>0</v>
      </c>
      <c r="I32" s="37">
        <v>0.23</v>
      </c>
      <c r="J32" s="38">
        <f t="shared" si="2"/>
        <v>0</v>
      </c>
      <c r="K32" s="38">
        <f t="shared" si="3"/>
        <v>0</v>
      </c>
      <c r="L32" s="38">
        <f t="shared" si="4"/>
        <v>0</v>
      </c>
    </row>
    <row r="33" spans="1:12" ht="14.25" x14ac:dyDescent="0.2">
      <c r="A33" s="28">
        <v>28</v>
      </c>
      <c r="B33" s="41" t="s">
        <v>116</v>
      </c>
      <c r="C33" s="27"/>
      <c r="D33" s="35"/>
      <c r="E33" s="28" t="s">
        <v>25</v>
      </c>
      <c r="F33" s="61">
        <f>1</f>
        <v>1</v>
      </c>
      <c r="G33" s="62">
        <v>0</v>
      </c>
      <c r="H33" s="36">
        <f t="shared" si="1"/>
        <v>0</v>
      </c>
      <c r="I33" s="37">
        <v>0.23</v>
      </c>
      <c r="J33" s="38">
        <f t="shared" si="2"/>
        <v>0</v>
      </c>
      <c r="K33" s="38">
        <f t="shared" si="3"/>
        <v>0</v>
      </c>
      <c r="L33" s="38">
        <f t="shared" si="4"/>
        <v>0</v>
      </c>
    </row>
    <row r="34" spans="1:12" ht="14.25" x14ac:dyDescent="0.2">
      <c r="A34" s="28">
        <v>29</v>
      </c>
      <c r="B34" s="41" t="s">
        <v>117</v>
      </c>
      <c r="C34" s="27"/>
      <c r="D34" s="35"/>
      <c r="E34" s="28" t="s">
        <v>25</v>
      </c>
      <c r="F34" s="61">
        <f>1</f>
        <v>1</v>
      </c>
      <c r="G34" s="62">
        <v>0</v>
      </c>
      <c r="H34" s="36">
        <f t="shared" si="1"/>
        <v>0</v>
      </c>
      <c r="I34" s="37">
        <v>0.23</v>
      </c>
      <c r="J34" s="38">
        <f t="shared" si="2"/>
        <v>0</v>
      </c>
      <c r="K34" s="38">
        <f t="shared" si="3"/>
        <v>0</v>
      </c>
      <c r="L34" s="38">
        <f t="shared" si="4"/>
        <v>0</v>
      </c>
    </row>
    <row r="35" spans="1:12" ht="14.25" x14ac:dyDescent="0.2">
      <c r="A35" s="28">
        <v>30</v>
      </c>
      <c r="B35" s="41" t="s">
        <v>118</v>
      </c>
      <c r="C35" s="27"/>
      <c r="D35" s="35"/>
      <c r="E35" s="28" t="s">
        <v>25</v>
      </c>
      <c r="F35" s="61">
        <f>2+2+2+4+2</f>
        <v>12</v>
      </c>
      <c r="G35" s="62">
        <v>0</v>
      </c>
      <c r="H35" s="36">
        <f t="shared" si="1"/>
        <v>0</v>
      </c>
      <c r="I35" s="37">
        <v>0.23</v>
      </c>
      <c r="J35" s="38">
        <f t="shared" si="2"/>
        <v>0</v>
      </c>
      <c r="K35" s="38">
        <f t="shared" si="3"/>
        <v>0</v>
      </c>
      <c r="L35" s="38">
        <f t="shared" si="4"/>
        <v>0</v>
      </c>
    </row>
    <row r="36" spans="1:12" ht="14.25" x14ac:dyDescent="0.2">
      <c r="A36" s="28">
        <v>31</v>
      </c>
      <c r="B36" s="41" t="s">
        <v>119</v>
      </c>
      <c r="C36" s="27"/>
      <c r="D36" s="35"/>
      <c r="E36" s="28" t="s">
        <v>25</v>
      </c>
      <c r="F36" s="61">
        <f>2+1+2+1+2</f>
        <v>8</v>
      </c>
      <c r="G36" s="62">
        <v>0</v>
      </c>
      <c r="H36" s="36">
        <f t="shared" si="1"/>
        <v>0</v>
      </c>
      <c r="I36" s="37">
        <v>0.23</v>
      </c>
      <c r="J36" s="38">
        <f t="shared" si="2"/>
        <v>0</v>
      </c>
      <c r="K36" s="38">
        <f t="shared" si="3"/>
        <v>0</v>
      </c>
      <c r="L36" s="38">
        <f t="shared" si="4"/>
        <v>0</v>
      </c>
    </row>
    <row r="37" spans="1:12" ht="14.25" x14ac:dyDescent="0.2">
      <c r="A37" s="28">
        <v>32</v>
      </c>
      <c r="B37" s="41" t="s">
        <v>24</v>
      </c>
      <c r="C37" s="27"/>
      <c r="D37" s="35"/>
      <c r="E37" s="28" t="s">
        <v>25</v>
      </c>
      <c r="F37" s="61">
        <f>2+2+2+3</f>
        <v>9</v>
      </c>
      <c r="G37" s="62">
        <v>0</v>
      </c>
      <c r="H37" s="36">
        <f t="shared" si="1"/>
        <v>0</v>
      </c>
      <c r="I37" s="37">
        <v>0.23</v>
      </c>
      <c r="J37" s="38">
        <f t="shared" si="2"/>
        <v>0</v>
      </c>
      <c r="K37" s="38">
        <f t="shared" si="3"/>
        <v>0</v>
      </c>
      <c r="L37" s="38">
        <f t="shared" si="4"/>
        <v>0</v>
      </c>
    </row>
    <row r="38" spans="1:12" ht="14.25" x14ac:dyDescent="0.2">
      <c r="A38" s="28">
        <v>33</v>
      </c>
      <c r="B38" s="40" t="s">
        <v>26</v>
      </c>
      <c r="C38" s="27"/>
      <c r="D38" s="45" t="s">
        <v>27</v>
      </c>
      <c r="E38" s="28" t="s">
        <v>25</v>
      </c>
      <c r="F38" s="61">
        <v>1</v>
      </c>
      <c r="G38" s="62">
        <v>0</v>
      </c>
      <c r="H38" s="36">
        <f t="shared" si="1"/>
        <v>0</v>
      </c>
      <c r="I38" s="37">
        <v>0.23</v>
      </c>
      <c r="J38" s="38">
        <f t="shared" si="2"/>
        <v>0</v>
      </c>
      <c r="K38" s="38">
        <f t="shared" si="3"/>
        <v>0</v>
      </c>
      <c r="L38" s="38">
        <f t="shared" si="4"/>
        <v>0</v>
      </c>
    </row>
    <row r="39" spans="1:12" ht="14.25" x14ac:dyDescent="0.2">
      <c r="A39" s="28">
        <v>34</v>
      </c>
      <c r="B39" s="40" t="s">
        <v>154</v>
      </c>
      <c r="C39" s="27"/>
      <c r="D39" s="44" t="s">
        <v>150</v>
      </c>
      <c r="E39" s="28" t="s">
        <v>25</v>
      </c>
      <c r="F39" s="61">
        <f>2</f>
        <v>2</v>
      </c>
      <c r="G39" s="62">
        <v>0</v>
      </c>
      <c r="H39" s="36">
        <f t="shared" si="1"/>
        <v>0</v>
      </c>
      <c r="I39" s="37">
        <v>0.23</v>
      </c>
      <c r="J39" s="38">
        <f t="shared" si="2"/>
        <v>0</v>
      </c>
      <c r="K39" s="38">
        <f t="shared" si="3"/>
        <v>0</v>
      </c>
      <c r="L39" s="38">
        <f t="shared" si="4"/>
        <v>0</v>
      </c>
    </row>
    <row r="40" spans="1:12" ht="14.25" x14ac:dyDescent="0.2">
      <c r="A40" s="28">
        <v>35</v>
      </c>
      <c r="B40" s="40" t="s">
        <v>28</v>
      </c>
      <c r="C40" s="27"/>
      <c r="D40" s="44" t="s">
        <v>150</v>
      </c>
      <c r="E40" s="28" t="s">
        <v>25</v>
      </c>
      <c r="F40" s="61">
        <f>2+2+2+2+2+2</f>
        <v>12</v>
      </c>
      <c r="G40" s="62">
        <v>0</v>
      </c>
      <c r="H40" s="36">
        <f t="shared" si="1"/>
        <v>0</v>
      </c>
      <c r="I40" s="37">
        <v>0.23</v>
      </c>
      <c r="J40" s="38">
        <f t="shared" si="2"/>
        <v>0</v>
      </c>
      <c r="K40" s="38">
        <f t="shared" si="3"/>
        <v>0</v>
      </c>
      <c r="L40" s="38">
        <f t="shared" si="4"/>
        <v>0</v>
      </c>
    </row>
    <row r="41" spans="1:12" ht="15" x14ac:dyDescent="0.2">
      <c r="A41" s="28">
        <v>36</v>
      </c>
      <c r="B41" s="40" t="s">
        <v>29</v>
      </c>
      <c r="C41" s="27"/>
      <c r="D41" s="42"/>
      <c r="E41" s="28" t="s">
        <v>25</v>
      </c>
      <c r="F41" s="61">
        <f>1</f>
        <v>1</v>
      </c>
      <c r="G41" s="62">
        <v>0</v>
      </c>
      <c r="H41" s="36">
        <f t="shared" si="1"/>
        <v>0</v>
      </c>
      <c r="I41" s="37">
        <v>0.23</v>
      </c>
      <c r="J41" s="38">
        <f t="shared" si="2"/>
        <v>0</v>
      </c>
      <c r="K41" s="38">
        <f t="shared" si="3"/>
        <v>0</v>
      </c>
      <c r="L41" s="38">
        <f t="shared" si="4"/>
        <v>0</v>
      </c>
    </row>
    <row r="42" spans="1:12" ht="15" x14ac:dyDescent="0.2">
      <c r="A42" s="28">
        <v>37</v>
      </c>
      <c r="B42" s="40" t="s">
        <v>193</v>
      </c>
      <c r="C42" s="27"/>
      <c r="D42" s="42"/>
      <c r="E42" s="28" t="s">
        <v>25</v>
      </c>
      <c r="F42" s="61">
        <v>3</v>
      </c>
      <c r="G42" s="62">
        <v>0</v>
      </c>
      <c r="H42" s="36">
        <f t="shared" si="1"/>
        <v>0</v>
      </c>
      <c r="I42" s="37">
        <v>0.23</v>
      </c>
      <c r="J42" s="38">
        <f t="shared" ref="J42" si="11">F42*G42</f>
        <v>0</v>
      </c>
      <c r="K42" s="38">
        <f t="shared" ref="K42" si="12">L42-J42</f>
        <v>0</v>
      </c>
      <c r="L42" s="38">
        <f t="shared" ref="L42" si="13">PRODUCT(H42,F42)</f>
        <v>0</v>
      </c>
    </row>
    <row r="43" spans="1:12" ht="14.25" x14ac:dyDescent="0.2">
      <c r="A43" s="28">
        <v>38</v>
      </c>
      <c r="B43" s="40" t="s">
        <v>30</v>
      </c>
      <c r="C43" s="27"/>
      <c r="D43" s="46" t="s">
        <v>31</v>
      </c>
      <c r="E43" s="28" t="s">
        <v>7</v>
      </c>
      <c r="F43" s="61">
        <f>200</f>
        <v>200</v>
      </c>
      <c r="G43" s="62">
        <v>0</v>
      </c>
      <c r="H43" s="36">
        <f t="shared" si="1"/>
        <v>0</v>
      </c>
      <c r="I43" s="37">
        <v>0.23</v>
      </c>
      <c r="J43" s="38">
        <f t="shared" si="2"/>
        <v>0</v>
      </c>
      <c r="K43" s="38">
        <f t="shared" si="3"/>
        <v>0</v>
      </c>
      <c r="L43" s="38">
        <f t="shared" si="4"/>
        <v>0</v>
      </c>
    </row>
    <row r="44" spans="1:12" ht="14.25" x14ac:dyDescent="0.2">
      <c r="A44" s="28">
        <v>39</v>
      </c>
      <c r="B44" s="40" t="s">
        <v>120</v>
      </c>
      <c r="C44" s="27"/>
      <c r="D44" s="46"/>
      <c r="E44" s="28" t="s">
        <v>7</v>
      </c>
      <c r="F44" s="61">
        <f>2</f>
        <v>2</v>
      </c>
      <c r="G44" s="62">
        <v>0</v>
      </c>
      <c r="H44" s="36">
        <f t="shared" si="1"/>
        <v>0</v>
      </c>
      <c r="I44" s="37">
        <v>0.23</v>
      </c>
      <c r="J44" s="38">
        <f t="shared" si="2"/>
        <v>0</v>
      </c>
      <c r="K44" s="38">
        <f t="shared" si="3"/>
        <v>0</v>
      </c>
      <c r="L44" s="38">
        <f t="shared" si="4"/>
        <v>0</v>
      </c>
    </row>
    <row r="45" spans="1:12" ht="15" x14ac:dyDescent="0.2">
      <c r="A45" s="28">
        <v>40</v>
      </c>
      <c r="B45" s="40" t="s">
        <v>155</v>
      </c>
      <c r="C45" s="27"/>
      <c r="D45" s="42"/>
      <c r="E45" s="28" t="s">
        <v>7</v>
      </c>
      <c r="F45" s="61">
        <f>5+10+5+3+1+1</f>
        <v>25</v>
      </c>
      <c r="G45" s="62">
        <v>0</v>
      </c>
      <c r="H45" s="36">
        <f t="shared" si="1"/>
        <v>0</v>
      </c>
      <c r="I45" s="37">
        <v>0.23</v>
      </c>
      <c r="J45" s="38">
        <f t="shared" si="2"/>
        <v>0</v>
      </c>
      <c r="K45" s="38">
        <f t="shared" si="3"/>
        <v>0</v>
      </c>
      <c r="L45" s="38">
        <f t="shared" si="4"/>
        <v>0</v>
      </c>
    </row>
    <row r="46" spans="1:12" ht="15" x14ac:dyDescent="0.2">
      <c r="A46" s="28">
        <v>41</v>
      </c>
      <c r="B46" s="40" t="s">
        <v>32</v>
      </c>
      <c r="C46" s="27"/>
      <c r="D46" s="42"/>
      <c r="E46" s="28" t="s">
        <v>7</v>
      </c>
      <c r="F46" s="61">
        <f>2+1</f>
        <v>3</v>
      </c>
      <c r="G46" s="62">
        <v>0</v>
      </c>
      <c r="H46" s="36">
        <f t="shared" si="1"/>
        <v>0</v>
      </c>
      <c r="I46" s="37">
        <v>0.23</v>
      </c>
      <c r="J46" s="38">
        <f t="shared" si="2"/>
        <v>0</v>
      </c>
      <c r="K46" s="38">
        <f t="shared" si="3"/>
        <v>0</v>
      </c>
      <c r="L46" s="38">
        <f t="shared" si="4"/>
        <v>0</v>
      </c>
    </row>
    <row r="47" spans="1:12" ht="15" x14ac:dyDescent="0.2">
      <c r="A47" s="28">
        <v>42</v>
      </c>
      <c r="B47" s="40" t="s">
        <v>121</v>
      </c>
      <c r="C47" s="27"/>
      <c r="D47" s="42"/>
      <c r="E47" s="28" t="s">
        <v>25</v>
      </c>
      <c r="F47" s="61">
        <v>1</v>
      </c>
      <c r="G47" s="62">
        <v>0</v>
      </c>
      <c r="H47" s="36">
        <f t="shared" si="1"/>
        <v>0</v>
      </c>
      <c r="I47" s="37">
        <v>0.23</v>
      </c>
      <c r="J47" s="38">
        <f t="shared" si="2"/>
        <v>0</v>
      </c>
      <c r="K47" s="38">
        <f t="shared" si="3"/>
        <v>0</v>
      </c>
      <c r="L47" s="38">
        <f t="shared" si="4"/>
        <v>0</v>
      </c>
    </row>
    <row r="48" spans="1:12" ht="28.5" x14ac:dyDescent="0.2">
      <c r="A48" s="28">
        <v>43</v>
      </c>
      <c r="B48" s="40" t="s">
        <v>122</v>
      </c>
      <c r="C48" s="47" t="s">
        <v>42</v>
      </c>
      <c r="D48" s="42"/>
      <c r="E48" s="28" t="s">
        <v>25</v>
      </c>
      <c r="F48" s="61">
        <f>1</f>
        <v>1</v>
      </c>
      <c r="G48" s="62">
        <v>0</v>
      </c>
      <c r="H48" s="36">
        <f t="shared" si="1"/>
        <v>0</v>
      </c>
      <c r="I48" s="37">
        <v>0.23</v>
      </c>
      <c r="J48" s="38">
        <f t="shared" si="2"/>
        <v>0</v>
      </c>
      <c r="K48" s="38">
        <f t="shared" si="3"/>
        <v>0</v>
      </c>
      <c r="L48" s="38">
        <f t="shared" si="4"/>
        <v>0</v>
      </c>
    </row>
    <row r="49" spans="1:12" ht="15" x14ac:dyDescent="0.2">
      <c r="A49" s="28">
        <v>44</v>
      </c>
      <c r="B49" s="40" t="s">
        <v>191</v>
      </c>
      <c r="C49" s="47"/>
      <c r="D49" s="42"/>
      <c r="E49" s="28" t="s">
        <v>7</v>
      </c>
      <c r="F49" s="61">
        <v>10</v>
      </c>
      <c r="G49" s="62">
        <v>0</v>
      </c>
      <c r="H49" s="36">
        <f t="shared" si="1"/>
        <v>0</v>
      </c>
      <c r="I49" s="37">
        <v>0.23</v>
      </c>
      <c r="J49" s="38">
        <f t="shared" ref="J49" si="14">F49*G49</f>
        <v>0</v>
      </c>
      <c r="K49" s="38">
        <f t="shared" ref="K49" si="15">L49-J49</f>
        <v>0</v>
      </c>
      <c r="L49" s="38">
        <f t="shared" ref="L49" si="16">PRODUCT(H49,F49)</f>
        <v>0</v>
      </c>
    </row>
    <row r="50" spans="1:12" ht="14.25" x14ac:dyDescent="0.2">
      <c r="A50" s="28">
        <v>45</v>
      </c>
      <c r="B50" s="40" t="s">
        <v>123</v>
      </c>
      <c r="C50" s="47"/>
      <c r="D50" s="45" t="s">
        <v>34</v>
      </c>
      <c r="E50" s="28" t="s">
        <v>7</v>
      </c>
      <c r="F50" s="61">
        <f>20</f>
        <v>20</v>
      </c>
      <c r="G50" s="62">
        <v>0</v>
      </c>
      <c r="H50" s="36">
        <f t="shared" si="1"/>
        <v>0</v>
      </c>
      <c r="I50" s="37">
        <v>0.23</v>
      </c>
      <c r="J50" s="38">
        <f t="shared" si="2"/>
        <v>0</v>
      </c>
      <c r="K50" s="38">
        <f t="shared" si="3"/>
        <v>0</v>
      </c>
      <c r="L50" s="38">
        <f t="shared" si="4"/>
        <v>0</v>
      </c>
    </row>
    <row r="51" spans="1:12" ht="14.25" x14ac:dyDescent="0.2">
      <c r="A51" s="28">
        <v>46</v>
      </c>
      <c r="B51" s="40" t="s">
        <v>33</v>
      </c>
      <c r="C51" s="27"/>
      <c r="D51" s="35" t="s">
        <v>34</v>
      </c>
      <c r="E51" s="28" t="s">
        <v>7</v>
      </c>
      <c r="F51" s="61">
        <v>60</v>
      </c>
      <c r="G51" s="62">
        <v>0</v>
      </c>
      <c r="H51" s="36">
        <f t="shared" si="1"/>
        <v>0</v>
      </c>
      <c r="I51" s="37">
        <v>0.23</v>
      </c>
      <c r="J51" s="38">
        <f t="shared" si="2"/>
        <v>0</v>
      </c>
      <c r="K51" s="38">
        <f t="shared" si="3"/>
        <v>0</v>
      </c>
      <c r="L51" s="38">
        <f t="shared" si="4"/>
        <v>0</v>
      </c>
    </row>
    <row r="52" spans="1:12" ht="28.5" x14ac:dyDescent="0.2">
      <c r="A52" s="28">
        <v>47</v>
      </c>
      <c r="B52" s="40" t="s">
        <v>35</v>
      </c>
      <c r="C52" s="27"/>
      <c r="D52" s="35" t="s">
        <v>36</v>
      </c>
      <c r="E52" s="28" t="s">
        <v>25</v>
      </c>
      <c r="F52" s="61">
        <v>110</v>
      </c>
      <c r="G52" s="62">
        <v>0</v>
      </c>
      <c r="H52" s="36">
        <f t="shared" si="1"/>
        <v>0</v>
      </c>
      <c r="I52" s="37">
        <v>0.23</v>
      </c>
      <c r="J52" s="38">
        <f t="shared" si="2"/>
        <v>0</v>
      </c>
      <c r="K52" s="38">
        <f t="shared" si="3"/>
        <v>0</v>
      </c>
      <c r="L52" s="38">
        <f t="shared" si="4"/>
        <v>0</v>
      </c>
    </row>
    <row r="53" spans="1:12" ht="14.25" x14ac:dyDescent="0.2">
      <c r="A53" s="28">
        <v>48</v>
      </c>
      <c r="B53" s="40" t="s">
        <v>195</v>
      </c>
      <c r="C53" s="27"/>
      <c r="D53" s="35"/>
      <c r="E53" s="28" t="s">
        <v>145</v>
      </c>
      <c r="F53" s="61">
        <v>10</v>
      </c>
      <c r="G53" s="62">
        <v>0</v>
      </c>
      <c r="H53" s="36">
        <f t="shared" si="1"/>
        <v>0</v>
      </c>
      <c r="I53" s="37">
        <v>0.23</v>
      </c>
      <c r="J53" s="38">
        <f t="shared" ref="J53" si="17">F53*G53</f>
        <v>0</v>
      </c>
      <c r="K53" s="38">
        <f t="shared" ref="K53" si="18">L53-J53</f>
        <v>0</v>
      </c>
      <c r="L53" s="38">
        <f t="shared" ref="L53" si="19">PRODUCT(H53,F53)</f>
        <v>0</v>
      </c>
    </row>
    <row r="54" spans="1:12" ht="15" x14ac:dyDescent="0.2">
      <c r="A54" s="28">
        <v>49</v>
      </c>
      <c r="B54" s="40" t="s">
        <v>37</v>
      </c>
      <c r="C54" s="27"/>
      <c r="D54" s="42"/>
      <c r="E54" s="28" t="s">
        <v>7</v>
      </c>
      <c r="F54" s="61">
        <v>1</v>
      </c>
      <c r="G54" s="62">
        <v>0</v>
      </c>
      <c r="H54" s="36">
        <f t="shared" si="1"/>
        <v>0</v>
      </c>
      <c r="I54" s="37">
        <v>0.23</v>
      </c>
      <c r="J54" s="38">
        <f t="shared" si="2"/>
        <v>0</v>
      </c>
      <c r="K54" s="38">
        <f t="shared" si="3"/>
        <v>0</v>
      </c>
      <c r="L54" s="38">
        <f t="shared" si="4"/>
        <v>0</v>
      </c>
    </row>
    <row r="55" spans="1:12" ht="15" x14ac:dyDescent="0.2">
      <c r="A55" s="28">
        <v>50</v>
      </c>
      <c r="B55" s="40" t="s">
        <v>38</v>
      </c>
      <c r="C55" s="27"/>
      <c r="D55" s="42"/>
      <c r="E55" s="28" t="s">
        <v>7</v>
      </c>
      <c r="F55" s="61">
        <f>5</f>
        <v>5</v>
      </c>
      <c r="G55" s="62">
        <v>0</v>
      </c>
      <c r="H55" s="36">
        <f t="shared" si="1"/>
        <v>0</v>
      </c>
      <c r="I55" s="37">
        <v>0.23</v>
      </c>
      <c r="J55" s="38">
        <f t="shared" si="2"/>
        <v>0</v>
      </c>
      <c r="K55" s="38">
        <f t="shared" si="3"/>
        <v>0</v>
      </c>
      <c r="L55" s="38">
        <f t="shared" si="4"/>
        <v>0</v>
      </c>
    </row>
    <row r="56" spans="1:12" ht="28.5" x14ac:dyDescent="0.2">
      <c r="A56" s="28">
        <v>51</v>
      </c>
      <c r="B56" s="33" t="s">
        <v>39</v>
      </c>
      <c r="C56" s="27"/>
      <c r="D56" s="42"/>
      <c r="E56" s="28" t="s">
        <v>25</v>
      </c>
      <c r="F56" s="61">
        <v>1</v>
      </c>
      <c r="G56" s="62">
        <v>0</v>
      </c>
      <c r="H56" s="36">
        <f t="shared" si="1"/>
        <v>0</v>
      </c>
      <c r="I56" s="37">
        <v>0.23</v>
      </c>
      <c r="J56" s="38">
        <f t="shared" si="2"/>
        <v>0</v>
      </c>
      <c r="K56" s="38">
        <f t="shared" si="3"/>
        <v>0</v>
      </c>
      <c r="L56" s="38">
        <f t="shared" si="4"/>
        <v>0</v>
      </c>
    </row>
    <row r="57" spans="1:12" ht="15" x14ac:dyDescent="0.2">
      <c r="A57" s="28">
        <v>52</v>
      </c>
      <c r="B57" s="41" t="s">
        <v>124</v>
      </c>
      <c r="C57" s="27"/>
      <c r="D57" s="42"/>
      <c r="E57" s="28" t="s">
        <v>7</v>
      </c>
      <c r="F57" s="61">
        <v>1</v>
      </c>
      <c r="G57" s="62">
        <v>0</v>
      </c>
      <c r="H57" s="36">
        <f t="shared" si="1"/>
        <v>0</v>
      </c>
      <c r="I57" s="37">
        <v>0.23</v>
      </c>
      <c r="J57" s="38">
        <f t="shared" si="2"/>
        <v>0</v>
      </c>
      <c r="K57" s="38">
        <f t="shared" si="3"/>
        <v>0</v>
      </c>
      <c r="L57" s="38">
        <f t="shared" si="4"/>
        <v>0</v>
      </c>
    </row>
    <row r="58" spans="1:12" ht="15" x14ac:dyDescent="0.2">
      <c r="A58" s="28">
        <v>53</v>
      </c>
      <c r="B58" s="41" t="s">
        <v>125</v>
      </c>
      <c r="C58" s="27"/>
      <c r="D58" s="42"/>
      <c r="E58" s="28" t="s">
        <v>7</v>
      </c>
      <c r="F58" s="61">
        <v>1</v>
      </c>
      <c r="G58" s="62">
        <v>0</v>
      </c>
      <c r="H58" s="36">
        <f t="shared" si="1"/>
        <v>0</v>
      </c>
      <c r="I58" s="37">
        <v>0.23</v>
      </c>
      <c r="J58" s="38">
        <f t="shared" si="2"/>
        <v>0</v>
      </c>
      <c r="K58" s="38">
        <f t="shared" si="3"/>
        <v>0</v>
      </c>
      <c r="L58" s="38">
        <f t="shared" si="4"/>
        <v>0</v>
      </c>
    </row>
    <row r="59" spans="1:12" ht="14.25" x14ac:dyDescent="0.2">
      <c r="A59" s="28">
        <v>54</v>
      </c>
      <c r="B59" s="40" t="s">
        <v>126</v>
      </c>
      <c r="C59" s="27"/>
      <c r="D59" s="35" t="s">
        <v>158</v>
      </c>
      <c r="E59" s="28" t="s">
        <v>7</v>
      </c>
      <c r="F59" s="61">
        <f>2</f>
        <v>2</v>
      </c>
      <c r="G59" s="62">
        <v>0</v>
      </c>
      <c r="H59" s="36">
        <f t="shared" si="1"/>
        <v>0</v>
      </c>
      <c r="I59" s="37">
        <v>0.23</v>
      </c>
      <c r="J59" s="38">
        <f t="shared" si="2"/>
        <v>0</v>
      </c>
      <c r="K59" s="38">
        <f t="shared" si="3"/>
        <v>0</v>
      </c>
      <c r="L59" s="38">
        <f t="shared" si="4"/>
        <v>0</v>
      </c>
    </row>
    <row r="60" spans="1:12" ht="14.25" x14ac:dyDescent="0.2">
      <c r="A60" s="28">
        <v>55</v>
      </c>
      <c r="B60" s="40" t="s">
        <v>189</v>
      </c>
      <c r="C60" s="27"/>
      <c r="D60" s="35"/>
      <c r="E60" s="28" t="s">
        <v>7</v>
      </c>
      <c r="F60" s="61">
        <v>50</v>
      </c>
      <c r="G60" s="62">
        <v>0</v>
      </c>
      <c r="H60" s="36">
        <f t="shared" si="1"/>
        <v>0</v>
      </c>
      <c r="I60" s="37">
        <v>0.23</v>
      </c>
      <c r="J60" s="38">
        <f t="shared" ref="J60" si="20">F60*G60</f>
        <v>0</v>
      </c>
      <c r="K60" s="38">
        <f t="shared" ref="K60" si="21">L60-J60</f>
        <v>0</v>
      </c>
      <c r="L60" s="38">
        <f t="shared" ref="L60" si="22">PRODUCT(H60,F60)</f>
        <v>0</v>
      </c>
    </row>
    <row r="61" spans="1:12" ht="28.5" x14ac:dyDescent="0.2">
      <c r="A61" s="28">
        <v>56</v>
      </c>
      <c r="B61" s="40" t="s">
        <v>198</v>
      </c>
      <c r="C61" s="27"/>
      <c r="D61" s="35" t="s">
        <v>40</v>
      </c>
      <c r="E61" s="28" t="s">
        <v>7</v>
      </c>
      <c r="F61" s="61">
        <f>10+10+10+20+20</f>
        <v>70</v>
      </c>
      <c r="G61" s="62">
        <v>0</v>
      </c>
      <c r="H61" s="36">
        <f t="shared" si="1"/>
        <v>0</v>
      </c>
      <c r="I61" s="37">
        <v>0.23</v>
      </c>
      <c r="J61" s="38">
        <f t="shared" si="2"/>
        <v>0</v>
      </c>
      <c r="K61" s="38">
        <f t="shared" si="3"/>
        <v>0</v>
      </c>
      <c r="L61" s="38">
        <f t="shared" si="4"/>
        <v>0</v>
      </c>
    </row>
    <row r="62" spans="1:12" ht="14.25" x14ac:dyDescent="0.2">
      <c r="A62" s="28">
        <v>57</v>
      </c>
      <c r="B62" s="40" t="s">
        <v>176</v>
      </c>
      <c r="C62" s="27"/>
      <c r="D62" s="35" t="s">
        <v>177</v>
      </c>
      <c r="E62" s="28" t="s">
        <v>7</v>
      </c>
      <c r="F62" s="61">
        <f>40</f>
        <v>40</v>
      </c>
      <c r="G62" s="62">
        <v>0</v>
      </c>
      <c r="H62" s="36">
        <f t="shared" si="1"/>
        <v>0</v>
      </c>
      <c r="I62" s="37">
        <v>0.23</v>
      </c>
      <c r="J62" s="38">
        <f t="shared" si="2"/>
        <v>0</v>
      </c>
      <c r="K62" s="38">
        <f t="shared" si="3"/>
        <v>0</v>
      </c>
      <c r="L62" s="38">
        <f t="shared" si="4"/>
        <v>0</v>
      </c>
    </row>
    <row r="63" spans="1:12" ht="28.5" x14ac:dyDescent="0.2">
      <c r="A63" s="28">
        <v>58</v>
      </c>
      <c r="B63" s="40" t="s">
        <v>41</v>
      </c>
      <c r="C63" s="46" t="s">
        <v>42</v>
      </c>
      <c r="D63" s="43" t="s">
        <v>43</v>
      </c>
      <c r="E63" s="28" t="s">
        <v>25</v>
      </c>
      <c r="F63" s="61">
        <f>5+5+5+5+5</f>
        <v>25</v>
      </c>
      <c r="G63" s="62">
        <v>0</v>
      </c>
      <c r="H63" s="36">
        <f t="shared" si="1"/>
        <v>0</v>
      </c>
      <c r="I63" s="37">
        <v>0.23</v>
      </c>
      <c r="J63" s="38">
        <f t="shared" si="2"/>
        <v>0</v>
      </c>
      <c r="K63" s="38">
        <f t="shared" si="3"/>
        <v>0</v>
      </c>
      <c r="L63" s="38">
        <f t="shared" si="4"/>
        <v>0</v>
      </c>
    </row>
    <row r="64" spans="1:12" ht="28.5" x14ac:dyDescent="0.2">
      <c r="A64" s="28">
        <v>59</v>
      </c>
      <c r="B64" s="40" t="s">
        <v>44</v>
      </c>
      <c r="C64" s="46" t="s">
        <v>42</v>
      </c>
      <c r="D64" s="46" t="s">
        <v>45</v>
      </c>
      <c r="E64" s="28" t="s">
        <v>25</v>
      </c>
      <c r="F64" s="61">
        <f>5</f>
        <v>5</v>
      </c>
      <c r="G64" s="62">
        <v>0</v>
      </c>
      <c r="H64" s="36">
        <f t="shared" si="1"/>
        <v>0</v>
      </c>
      <c r="I64" s="37">
        <v>0.23</v>
      </c>
      <c r="J64" s="38">
        <f t="shared" si="2"/>
        <v>0</v>
      </c>
      <c r="K64" s="38">
        <f t="shared" si="3"/>
        <v>0</v>
      </c>
      <c r="L64" s="38">
        <f t="shared" si="4"/>
        <v>0</v>
      </c>
    </row>
    <row r="65" spans="1:12" ht="28.5" x14ac:dyDescent="0.2">
      <c r="A65" s="28">
        <v>60</v>
      </c>
      <c r="B65" s="40" t="s">
        <v>157</v>
      </c>
      <c r="C65" s="46" t="s">
        <v>42</v>
      </c>
      <c r="D65" s="43" t="s">
        <v>156</v>
      </c>
      <c r="E65" s="28" t="s">
        <v>25</v>
      </c>
      <c r="F65" s="61">
        <v>410</v>
      </c>
      <c r="G65" s="62">
        <v>0</v>
      </c>
      <c r="H65" s="36">
        <f t="shared" si="1"/>
        <v>0</v>
      </c>
      <c r="I65" s="37">
        <v>0.23</v>
      </c>
      <c r="J65" s="38">
        <f t="shared" si="2"/>
        <v>0</v>
      </c>
      <c r="K65" s="38">
        <f t="shared" si="3"/>
        <v>0</v>
      </c>
      <c r="L65" s="38">
        <f t="shared" si="4"/>
        <v>0</v>
      </c>
    </row>
    <row r="66" spans="1:12" ht="28.5" x14ac:dyDescent="0.2">
      <c r="A66" s="28">
        <v>61</v>
      </c>
      <c r="B66" s="40" t="s">
        <v>46</v>
      </c>
      <c r="C66" s="33" t="s">
        <v>42</v>
      </c>
      <c r="D66" s="35" t="s">
        <v>47</v>
      </c>
      <c r="E66" s="28" t="s">
        <v>25</v>
      </c>
      <c r="F66" s="61">
        <v>63</v>
      </c>
      <c r="G66" s="62">
        <v>0</v>
      </c>
      <c r="H66" s="36">
        <f t="shared" si="1"/>
        <v>0</v>
      </c>
      <c r="I66" s="37">
        <v>0.23</v>
      </c>
      <c r="J66" s="38">
        <f t="shared" si="2"/>
        <v>0</v>
      </c>
      <c r="K66" s="38">
        <f t="shared" si="3"/>
        <v>0</v>
      </c>
      <c r="L66" s="38">
        <f t="shared" si="4"/>
        <v>0</v>
      </c>
    </row>
    <row r="67" spans="1:12" ht="28.5" x14ac:dyDescent="0.2">
      <c r="A67" s="28">
        <v>62</v>
      </c>
      <c r="B67" s="40" t="s">
        <v>48</v>
      </c>
      <c r="C67" s="29"/>
      <c r="D67" s="35" t="s">
        <v>49</v>
      </c>
      <c r="E67" s="28" t="s">
        <v>7</v>
      </c>
      <c r="F67" s="61">
        <v>115</v>
      </c>
      <c r="G67" s="62">
        <v>0</v>
      </c>
      <c r="H67" s="36">
        <f t="shared" si="1"/>
        <v>0</v>
      </c>
      <c r="I67" s="37">
        <v>0.23</v>
      </c>
      <c r="J67" s="38">
        <f t="shared" si="2"/>
        <v>0</v>
      </c>
      <c r="K67" s="38">
        <f t="shared" si="3"/>
        <v>0</v>
      </c>
      <c r="L67" s="38">
        <f t="shared" si="4"/>
        <v>0</v>
      </c>
    </row>
    <row r="68" spans="1:12" ht="14.25" x14ac:dyDescent="0.2">
      <c r="A68" s="28">
        <v>63</v>
      </c>
      <c r="B68" s="40" t="s">
        <v>50</v>
      </c>
      <c r="C68" s="29"/>
      <c r="D68" s="43" t="s">
        <v>51</v>
      </c>
      <c r="E68" s="28" t="s">
        <v>7</v>
      </c>
      <c r="F68" s="61">
        <v>49</v>
      </c>
      <c r="G68" s="62">
        <v>0</v>
      </c>
      <c r="H68" s="36">
        <f t="shared" si="1"/>
        <v>0</v>
      </c>
      <c r="I68" s="37">
        <v>0.23</v>
      </c>
      <c r="J68" s="38">
        <f t="shared" si="2"/>
        <v>0</v>
      </c>
      <c r="K68" s="38">
        <f t="shared" si="3"/>
        <v>0</v>
      </c>
      <c r="L68" s="38">
        <f t="shared" si="4"/>
        <v>0</v>
      </c>
    </row>
    <row r="69" spans="1:12" ht="14.25" x14ac:dyDescent="0.2">
      <c r="A69" s="28">
        <v>64</v>
      </c>
      <c r="B69" s="40" t="s">
        <v>52</v>
      </c>
      <c r="C69" s="27"/>
      <c r="D69" s="44" t="s">
        <v>53</v>
      </c>
      <c r="E69" s="28" t="s">
        <v>25</v>
      </c>
      <c r="F69" s="61">
        <v>136</v>
      </c>
      <c r="G69" s="62">
        <v>0</v>
      </c>
      <c r="H69" s="36">
        <f t="shared" si="1"/>
        <v>0</v>
      </c>
      <c r="I69" s="37">
        <v>0.23</v>
      </c>
      <c r="J69" s="38">
        <f t="shared" si="2"/>
        <v>0</v>
      </c>
      <c r="K69" s="38">
        <f t="shared" si="3"/>
        <v>0</v>
      </c>
      <c r="L69" s="38">
        <f t="shared" si="4"/>
        <v>0</v>
      </c>
    </row>
    <row r="70" spans="1:12" ht="28.5" x14ac:dyDescent="0.2">
      <c r="A70" s="28">
        <v>65</v>
      </c>
      <c r="B70" s="40" t="s">
        <v>54</v>
      </c>
      <c r="C70" s="29"/>
      <c r="D70" s="35" t="s">
        <v>55</v>
      </c>
      <c r="E70" s="28" t="s">
        <v>25</v>
      </c>
      <c r="F70" s="61">
        <v>170</v>
      </c>
      <c r="G70" s="62">
        <v>0</v>
      </c>
      <c r="H70" s="36">
        <f t="shared" si="1"/>
        <v>0</v>
      </c>
      <c r="I70" s="37">
        <v>0.23</v>
      </c>
      <c r="J70" s="38">
        <f t="shared" si="2"/>
        <v>0</v>
      </c>
      <c r="K70" s="38">
        <f t="shared" si="3"/>
        <v>0</v>
      </c>
      <c r="L70" s="38">
        <f t="shared" si="4"/>
        <v>0</v>
      </c>
    </row>
    <row r="71" spans="1:12" ht="28.5" x14ac:dyDescent="0.2">
      <c r="A71" s="28">
        <v>66</v>
      </c>
      <c r="B71" s="40" t="s">
        <v>56</v>
      </c>
      <c r="C71" s="29"/>
      <c r="D71" s="35" t="s">
        <v>57</v>
      </c>
      <c r="E71" s="28" t="s">
        <v>7</v>
      </c>
      <c r="F71" s="61">
        <v>1</v>
      </c>
      <c r="G71" s="62">
        <v>0</v>
      </c>
      <c r="H71" s="36">
        <f t="shared" si="1"/>
        <v>0</v>
      </c>
      <c r="I71" s="37">
        <v>0.23</v>
      </c>
      <c r="J71" s="38">
        <f t="shared" si="2"/>
        <v>0</v>
      </c>
      <c r="K71" s="38">
        <f t="shared" si="3"/>
        <v>0</v>
      </c>
      <c r="L71" s="38">
        <f t="shared" si="4"/>
        <v>0</v>
      </c>
    </row>
    <row r="72" spans="1:12" ht="28.5" x14ac:dyDescent="0.2">
      <c r="A72" s="28">
        <v>67</v>
      </c>
      <c r="B72" s="41" t="s">
        <v>127</v>
      </c>
      <c r="C72" s="33" t="s">
        <v>159</v>
      </c>
      <c r="D72" s="35"/>
      <c r="E72" s="28" t="s">
        <v>25</v>
      </c>
      <c r="F72" s="61">
        <v>50</v>
      </c>
      <c r="G72" s="62">
        <v>0</v>
      </c>
      <c r="H72" s="36">
        <f t="shared" si="1"/>
        <v>0</v>
      </c>
      <c r="I72" s="37">
        <v>0.23</v>
      </c>
      <c r="J72" s="38">
        <f t="shared" si="2"/>
        <v>0</v>
      </c>
      <c r="K72" s="38">
        <f t="shared" si="3"/>
        <v>0</v>
      </c>
      <c r="L72" s="38">
        <f t="shared" si="4"/>
        <v>0</v>
      </c>
    </row>
    <row r="73" spans="1:12" ht="15" x14ac:dyDescent="0.2">
      <c r="A73" s="28">
        <v>68</v>
      </c>
      <c r="B73" s="40" t="s">
        <v>58</v>
      </c>
      <c r="C73" s="27"/>
      <c r="D73" s="42"/>
      <c r="E73" s="28" t="s">
        <v>7</v>
      </c>
      <c r="F73" s="61">
        <f>5</f>
        <v>5</v>
      </c>
      <c r="G73" s="62">
        <v>0</v>
      </c>
      <c r="H73" s="36">
        <f t="shared" si="1"/>
        <v>0</v>
      </c>
      <c r="I73" s="37">
        <v>0.23</v>
      </c>
      <c r="J73" s="38">
        <f t="shared" si="2"/>
        <v>0</v>
      </c>
      <c r="K73" s="38">
        <f t="shared" si="3"/>
        <v>0</v>
      </c>
      <c r="L73" s="38">
        <f t="shared" si="4"/>
        <v>0</v>
      </c>
    </row>
    <row r="74" spans="1:12" ht="14.25" x14ac:dyDescent="0.2">
      <c r="A74" s="28">
        <v>69</v>
      </c>
      <c r="B74" s="40" t="s">
        <v>59</v>
      </c>
      <c r="C74" s="27"/>
      <c r="D74" s="46" t="s">
        <v>60</v>
      </c>
      <c r="E74" s="28" t="s">
        <v>160</v>
      </c>
      <c r="F74" s="61">
        <v>1</v>
      </c>
      <c r="G74" s="62">
        <v>0</v>
      </c>
      <c r="H74" s="36">
        <f t="shared" si="1"/>
        <v>0</v>
      </c>
      <c r="I74" s="37">
        <v>0.23</v>
      </c>
      <c r="J74" s="38">
        <f t="shared" si="2"/>
        <v>0</v>
      </c>
      <c r="K74" s="38">
        <f t="shared" si="3"/>
        <v>0</v>
      </c>
      <c r="L74" s="38">
        <f t="shared" si="4"/>
        <v>0</v>
      </c>
    </row>
    <row r="75" spans="1:12" ht="28.5" x14ac:dyDescent="0.2">
      <c r="A75" s="28">
        <v>70</v>
      </c>
      <c r="B75" s="40" t="s">
        <v>161</v>
      </c>
      <c r="C75" s="33" t="s">
        <v>42</v>
      </c>
      <c r="D75" s="46"/>
      <c r="E75" s="28" t="s">
        <v>25</v>
      </c>
      <c r="F75" s="61">
        <f>10+2+3</f>
        <v>15</v>
      </c>
      <c r="G75" s="62">
        <v>0</v>
      </c>
      <c r="H75" s="36">
        <f t="shared" si="1"/>
        <v>0</v>
      </c>
      <c r="I75" s="37">
        <v>0.23</v>
      </c>
      <c r="J75" s="38">
        <f t="shared" si="2"/>
        <v>0</v>
      </c>
      <c r="K75" s="38">
        <f t="shared" si="3"/>
        <v>0</v>
      </c>
      <c r="L75" s="38">
        <f t="shared" si="4"/>
        <v>0</v>
      </c>
    </row>
    <row r="76" spans="1:12" ht="57" x14ac:dyDescent="0.2">
      <c r="A76" s="28">
        <v>71</v>
      </c>
      <c r="B76" s="33" t="s">
        <v>162</v>
      </c>
      <c r="C76" s="29"/>
      <c r="D76" s="33" t="s">
        <v>163</v>
      </c>
      <c r="E76" s="28" t="s">
        <v>7</v>
      </c>
      <c r="F76" s="61">
        <v>379</v>
      </c>
      <c r="G76" s="62">
        <v>0</v>
      </c>
      <c r="H76" s="36">
        <f t="shared" si="1"/>
        <v>0</v>
      </c>
      <c r="I76" s="37">
        <v>0.23</v>
      </c>
      <c r="J76" s="38">
        <f t="shared" si="2"/>
        <v>0</v>
      </c>
      <c r="K76" s="38">
        <f t="shared" si="3"/>
        <v>0</v>
      </c>
      <c r="L76" s="38">
        <f t="shared" si="4"/>
        <v>0</v>
      </c>
    </row>
    <row r="77" spans="1:12" ht="14.25" x14ac:dyDescent="0.2">
      <c r="A77" s="28">
        <v>72</v>
      </c>
      <c r="B77" s="41" t="s">
        <v>129</v>
      </c>
      <c r="C77" s="29"/>
      <c r="D77" s="33" t="s">
        <v>61</v>
      </c>
      <c r="E77" s="28" t="s">
        <v>160</v>
      </c>
      <c r="F77" s="61">
        <v>38</v>
      </c>
      <c r="G77" s="62">
        <v>0</v>
      </c>
      <c r="H77" s="36">
        <f t="shared" si="1"/>
        <v>0</v>
      </c>
      <c r="I77" s="37">
        <v>0.23</v>
      </c>
      <c r="J77" s="38">
        <f t="shared" ref="J77:J138" si="23">F77*G77</f>
        <v>0</v>
      </c>
      <c r="K77" s="38">
        <f t="shared" si="3"/>
        <v>0</v>
      </c>
      <c r="L77" s="38">
        <f t="shared" ref="L77:L138" si="24">PRODUCT(H77,F77)</f>
        <v>0</v>
      </c>
    </row>
    <row r="78" spans="1:12" ht="14.25" x14ac:dyDescent="0.2">
      <c r="A78" s="28">
        <v>73</v>
      </c>
      <c r="B78" s="41" t="s">
        <v>128</v>
      </c>
      <c r="C78" s="29"/>
      <c r="D78" s="33"/>
      <c r="E78" s="28" t="s">
        <v>7</v>
      </c>
      <c r="F78" s="61">
        <v>55</v>
      </c>
      <c r="G78" s="62">
        <v>0</v>
      </c>
      <c r="H78" s="36">
        <f t="shared" ref="H78:H138" si="25">G78*I78+G78</f>
        <v>0</v>
      </c>
      <c r="I78" s="37">
        <v>0.23</v>
      </c>
      <c r="J78" s="38">
        <f t="shared" si="23"/>
        <v>0</v>
      </c>
      <c r="K78" s="38">
        <f t="shared" ref="K78:K138" si="26">L78-J78</f>
        <v>0</v>
      </c>
      <c r="L78" s="38">
        <f t="shared" si="24"/>
        <v>0</v>
      </c>
    </row>
    <row r="79" spans="1:12" ht="15" x14ac:dyDescent="0.2">
      <c r="A79" s="28">
        <v>74</v>
      </c>
      <c r="B79" s="40" t="s">
        <v>62</v>
      </c>
      <c r="C79" s="29"/>
      <c r="D79" s="42"/>
      <c r="E79" s="28" t="s">
        <v>7</v>
      </c>
      <c r="F79" s="61">
        <f>6</f>
        <v>6</v>
      </c>
      <c r="G79" s="62">
        <v>0</v>
      </c>
      <c r="H79" s="36">
        <f t="shared" si="25"/>
        <v>0</v>
      </c>
      <c r="I79" s="37">
        <v>0.23</v>
      </c>
      <c r="J79" s="38">
        <f t="shared" si="23"/>
        <v>0</v>
      </c>
      <c r="K79" s="38">
        <f t="shared" si="26"/>
        <v>0</v>
      </c>
      <c r="L79" s="38">
        <f t="shared" si="24"/>
        <v>0</v>
      </c>
    </row>
    <row r="80" spans="1:12" ht="15" x14ac:dyDescent="0.2">
      <c r="A80" s="28">
        <v>75</v>
      </c>
      <c r="B80" s="40" t="s">
        <v>164</v>
      </c>
      <c r="C80" s="27"/>
      <c r="D80" s="42"/>
      <c r="E80" s="28" t="s">
        <v>7</v>
      </c>
      <c r="F80" s="61">
        <v>30</v>
      </c>
      <c r="G80" s="62">
        <v>0</v>
      </c>
      <c r="H80" s="36">
        <f t="shared" si="25"/>
        <v>0</v>
      </c>
      <c r="I80" s="37">
        <v>0.23</v>
      </c>
      <c r="J80" s="38">
        <f t="shared" si="23"/>
        <v>0</v>
      </c>
      <c r="K80" s="38">
        <f t="shared" si="26"/>
        <v>0</v>
      </c>
      <c r="L80" s="38">
        <f t="shared" si="24"/>
        <v>0</v>
      </c>
    </row>
    <row r="81" spans="1:12" ht="15" x14ac:dyDescent="0.2">
      <c r="A81" s="28">
        <v>76</v>
      </c>
      <c r="B81" s="33" t="s">
        <v>130</v>
      </c>
      <c r="C81" s="27"/>
      <c r="D81" s="42"/>
      <c r="E81" s="28" t="s">
        <v>25</v>
      </c>
      <c r="F81" s="61">
        <v>1</v>
      </c>
      <c r="G81" s="62">
        <v>0</v>
      </c>
      <c r="H81" s="36">
        <f t="shared" si="25"/>
        <v>0</v>
      </c>
      <c r="I81" s="37">
        <v>0.23</v>
      </c>
      <c r="J81" s="38">
        <f t="shared" si="23"/>
        <v>0</v>
      </c>
      <c r="K81" s="38">
        <f t="shared" si="26"/>
        <v>0</v>
      </c>
      <c r="L81" s="38">
        <f t="shared" si="24"/>
        <v>0</v>
      </c>
    </row>
    <row r="82" spans="1:12" ht="28.5" x14ac:dyDescent="0.2">
      <c r="A82" s="28">
        <v>77</v>
      </c>
      <c r="B82" s="33" t="s">
        <v>174</v>
      </c>
      <c r="C82" s="27"/>
      <c r="D82" s="30" t="s">
        <v>175</v>
      </c>
      <c r="E82" s="28" t="s">
        <v>25</v>
      </c>
      <c r="F82" s="61">
        <f>1+1+1+2</f>
        <v>5</v>
      </c>
      <c r="G82" s="62">
        <v>0</v>
      </c>
      <c r="H82" s="36">
        <f t="shared" si="25"/>
        <v>0</v>
      </c>
      <c r="I82" s="37">
        <v>0.23</v>
      </c>
      <c r="J82" s="38">
        <f t="shared" si="23"/>
        <v>0</v>
      </c>
      <c r="K82" s="38">
        <f t="shared" si="26"/>
        <v>0</v>
      </c>
      <c r="L82" s="38">
        <f t="shared" si="24"/>
        <v>0</v>
      </c>
    </row>
    <row r="83" spans="1:12" ht="15" x14ac:dyDescent="0.2">
      <c r="A83" s="28">
        <v>78</v>
      </c>
      <c r="B83" s="40" t="s">
        <v>63</v>
      </c>
      <c r="C83" s="29"/>
      <c r="D83" s="42"/>
      <c r="E83" s="28" t="s">
        <v>7</v>
      </c>
      <c r="F83" s="61">
        <f>5</f>
        <v>5</v>
      </c>
      <c r="G83" s="62">
        <v>0</v>
      </c>
      <c r="H83" s="36">
        <f t="shared" si="25"/>
        <v>0</v>
      </c>
      <c r="I83" s="37">
        <v>0.23</v>
      </c>
      <c r="J83" s="38">
        <f t="shared" si="23"/>
        <v>0</v>
      </c>
      <c r="K83" s="38">
        <f t="shared" si="26"/>
        <v>0</v>
      </c>
      <c r="L83" s="38">
        <f t="shared" si="24"/>
        <v>0</v>
      </c>
    </row>
    <row r="84" spans="1:12" ht="15" x14ac:dyDescent="0.2">
      <c r="A84" s="28">
        <v>79</v>
      </c>
      <c r="B84" s="40" t="s">
        <v>165</v>
      </c>
      <c r="C84" s="27"/>
      <c r="D84" s="42"/>
      <c r="E84" s="28" t="s">
        <v>65</v>
      </c>
      <c r="F84" s="61">
        <f>1</f>
        <v>1</v>
      </c>
      <c r="G84" s="62">
        <v>0</v>
      </c>
      <c r="H84" s="36">
        <f t="shared" si="25"/>
        <v>0</v>
      </c>
      <c r="I84" s="37">
        <v>0.23</v>
      </c>
      <c r="J84" s="38">
        <f t="shared" si="23"/>
        <v>0</v>
      </c>
      <c r="K84" s="38">
        <f t="shared" si="26"/>
        <v>0</v>
      </c>
      <c r="L84" s="38">
        <f t="shared" si="24"/>
        <v>0</v>
      </c>
    </row>
    <row r="85" spans="1:12" ht="57" x14ac:dyDescent="0.2">
      <c r="A85" s="28">
        <v>80</v>
      </c>
      <c r="B85" s="40" t="s">
        <v>64</v>
      </c>
      <c r="C85" s="27"/>
      <c r="D85" s="46" t="s">
        <v>200</v>
      </c>
      <c r="E85" s="28" t="s">
        <v>65</v>
      </c>
      <c r="F85" s="61">
        <v>99</v>
      </c>
      <c r="G85" s="62">
        <v>0</v>
      </c>
      <c r="H85" s="36">
        <f t="shared" si="25"/>
        <v>0</v>
      </c>
      <c r="I85" s="37">
        <v>0.23</v>
      </c>
      <c r="J85" s="38">
        <f t="shared" si="23"/>
        <v>0</v>
      </c>
      <c r="K85" s="38">
        <f t="shared" si="26"/>
        <v>0</v>
      </c>
      <c r="L85" s="38">
        <f t="shared" si="24"/>
        <v>0</v>
      </c>
    </row>
    <row r="86" spans="1:12" ht="57" x14ac:dyDescent="0.2">
      <c r="A86" s="28">
        <v>81</v>
      </c>
      <c r="B86" s="40" t="s">
        <v>66</v>
      </c>
      <c r="C86" s="29"/>
      <c r="D86" s="33" t="s">
        <v>200</v>
      </c>
      <c r="E86" s="28" t="s">
        <v>65</v>
      </c>
      <c r="F86" s="61">
        <v>3560</v>
      </c>
      <c r="G86" s="62">
        <v>0</v>
      </c>
      <c r="H86" s="36">
        <f t="shared" si="25"/>
        <v>0</v>
      </c>
      <c r="I86" s="37">
        <v>0.23</v>
      </c>
      <c r="J86" s="38">
        <f t="shared" si="23"/>
        <v>0</v>
      </c>
      <c r="K86" s="38">
        <f t="shared" si="26"/>
        <v>0</v>
      </c>
      <c r="L86" s="38">
        <f t="shared" si="24"/>
        <v>0</v>
      </c>
    </row>
    <row r="87" spans="1:12" ht="57" x14ac:dyDescent="0.2">
      <c r="A87" s="28">
        <v>82</v>
      </c>
      <c r="B87" s="40" t="s">
        <v>67</v>
      </c>
      <c r="C87" s="29"/>
      <c r="D87" s="33" t="s">
        <v>200</v>
      </c>
      <c r="E87" s="28" t="s">
        <v>65</v>
      </c>
      <c r="F87" s="61">
        <v>760</v>
      </c>
      <c r="G87" s="62">
        <v>0</v>
      </c>
      <c r="H87" s="36">
        <f t="shared" si="25"/>
        <v>0</v>
      </c>
      <c r="I87" s="37">
        <v>0.23</v>
      </c>
      <c r="J87" s="38">
        <f t="shared" si="23"/>
        <v>0</v>
      </c>
      <c r="K87" s="38">
        <f t="shared" si="26"/>
        <v>0</v>
      </c>
      <c r="L87" s="38">
        <f t="shared" si="24"/>
        <v>0</v>
      </c>
    </row>
    <row r="88" spans="1:12" ht="15" x14ac:dyDescent="0.2">
      <c r="A88" s="28">
        <v>83</v>
      </c>
      <c r="B88" s="40" t="s">
        <v>68</v>
      </c>
      <c r="C88" s="29"/>
      <c r="D88" s="42"/>
      <c r="E88" s="28" t="s">
        <v>69</v>
      </c>
      <c r="F88" s="61">
        <f>1+1+1</f>
        <v>3</v>
      </c>
      <c r="G88" s="62">
        <v>0</v>
      </c>
      <c r="H88" s="36">
        <f t="shared" si="25"/>
        <v>0</v>
      </c>
      <c r="I88" s="37">
        <v>0.23</v>
      </c>
      <c r="J88" s="38">
        <f t="shared" si="23"/>
        <v>0</v>
      </c>
      <c r="K88" s="38">
        <f t="shared" si="26"/>
        <v>0</v>
      </c>
      <c r="L88" s="38">
        <f t="shared" si="24"/>
        <v>0</v>
      </c>
    </row>
    <row r="89" spans="1:12" ht="15" x14ac:dyDescent="0.2">
      <c r="A89" s="28">
        <v>84</v>
      </c>
      <c r="B89" s="40" t="s">
        <v>132</v>
      </c>
      <c r="C89" s="29"/>
      <c r="D89" s="42"/>
      <c r="E89" s="28" t="s">
        <v>25</v>
      </c>
      <c r="F89" s="61">
        <v>1</v>
      </c>
      <c r="G89" s="62">
        <v>0</v>
      </c>
      <c r="H89" s="36">
        <f t="shared" si="25"/>
        <v>0</v>
      </c>
      <c r="I89" s="37">
        <v>0.23</v>
      </c>
      <c r="J89" s="38">
        <f t="shared" si="23"/>
        <v>0</v>
      </c>
      <c r="K89" s="38">
        <f t="shared" si="26"/>
        <v>0</v>
      </c>
      <c r="L89" s="38">
        <f t="shared" si="24"/>
        <v>0</v>
      </c>
    </row>
    <row r="90" spans="1:12" ht="28.5" x14ac:dyDescent="0.2">
      <c r="A90" s="28">
        <v>85</v>
      </c>
      <c r="B90" s="40" t="s">
        <v>131</v>
      </c>
      <c r="C90" s="29"/>
      <c r="D90" s="45" t="s">
        <v>166</v>
      </c>
      <c r="E90" s="28" t="s">
        <v>65</v>
      </c>
      <c r="F90" s="61">
        <f>1</f>
        <v>1</v>
      </c>
      <c r="G90" s="62">
        <v>0</v>
      </c>
      <c r="H90" s="36">
        <f t="shared" si="25"/>
        <v>0</v>
      </c>
      <c r="I90" s="37">
        <v>0.23</v>
      </c>
      <c r="J90" s="38">
        <f t="shared" si="23"/>
        <v>0</v>
      </c>
      <c r="K90" s="38">
        <f t="shared" si="26"/>
        <v>0</v>
      </c>
      <c r="L90" s="38">
        <f t="shared" si="24"/>
        <v>0</v>
      </c>
    </row>
    <row r="91" spans="1:12" ht="15" x14ac:dyDescent="0.2">
      <c r="A91" s="28">
        <v>86</v>
      </c>
      <c r="B91" s="40" t="s">
        <v>133</v>
      </c>
      <c r="C91" s="27"/>
      <c r="D91" s="42"/>
      <c r="E91" s="28" t="s">
        <v>25</v>
      </c>
      <c r="F91" s="61">
        <f>6</f>
        <v>6</v>
      </c>
      <c r="G91" s="62">
        <v>0</v>
      </c>
      <c r="H91" s="36">
        <f t="shared" si="25"/>
        <v>0</v>
      </c>
      <c r="I91" s="37">
        <v>0.23</v>
      </c>
      <c r="J91" s="38">
        <f t="shared" si="23"/>
        <v>0</v>
      </c>
      <c r="K91" s="38">
        <f t="shared" si="26"/>
        <v>0</v>
      </c>
      <c r="L91" s="38">
        <f t="shared" si="24"/>
        <v>0</v>
      </c>
    </row>
    <row r="92" spans="1:12" ht="15" x14ac:dyDescent="0.2">
      <c r="A92" s="28">
        <v>87</v>
      </c>
      <c r="B92" s="40" t="s">
        <v>70</v>
      </c>
      <c r="C92" s="27"/>
      <c r="D92" s="42"/>
      <c r="E92" s="28" t="s">
        <v>7</v>
      </c>
      <c r="F92" s="61">
        <v>1</v>
      </c>
      <c r="G92" s="62">
        <v>0</v>
      </c>
      <c r="H92" s="36">
        <f t="shared" si="25"/>
        <v>0</v>
      </c>
      <c r="I92" s="37">
        <v>0.23</v>
      </c>
      <c r="J92" s="38">
        <f t="shared" si="23"/>
        <v>0</v>
      </c>
      <c r="K92" s="38">
        <f t="shared" si="26"/>
        <v>0</v>
      </c>
      <c r="L92" s="38">
        <f t="shared" si="24"/>
        <v>0</v>
      </c>
    </row>
    <row r="93" spans="1:12" ht="15" x14ac:dyDescent="0.2">
      <c r="A93" s="28">
        <v>88</v>
      </c>
      <c r="B93" s="40" t="s">
        <v>71</v>
      </c>
      <c r="C93" s="27"/>
      <c r="D93" s="42"/>
      <c r="E93" s="28" t="s">
        <v>7</v>
      </c>
      <c r="F93" s="61">
        <v>1</v>
      </c>
      <c r="G93" s="62">
        <v>0</v>
      </c>
      <c r="H93" s="36">
        <f t="shared" si="25"/>
        <v>0</v>
      </c>
      <c r="I93" s="37">
        <v>0.23</v>
      </c>
      <c r="J93" s="38">
        <f t="shared" si="23"/>
        <v>0</v>
      </c>
      <c r="K93" s="38">
        <f t="shared" si="26"/>
        <v>0</v>
      </c>
      <c r="L93" s="38">
        <f t="shared" si="24"/>
        <v>0</v>
      </c>
    </row>
    <row r="94" spans="1:12" ht="15" x14ac:dyDescent="0.2">
      <c r="A94" s="28">
        <v>89</v>
      </c>
      <c r="B94" s="40" t="s">
        <v>199</v>
      </c>
      <c r="C94" s="27"/>
      <c r="D94" s="42"/>
      <c r="E94" s="28" t="s">
        <v>7</v>
      </c>
      <c r="F94" s="61">
        <f>50</f>
        <v>50</v>
      </c>
      <c r="G94" s="62">
        <v>0</v>
      </c>
      <c r="H94" s="36">
        <f t="shared" si="25"/>
        <v>0</v>
      </c>
      <c r="I94" s="37">
        <v>0.23</v>
      </c>
      <c r="J94" s="38">
        <f t="shared" si="23"/>
        <v>0</v>
      </c>
      <c r="K94" s="38">
        <f t="shared" si="26"/>
        <v>0</v>
      </c>
      <c r="L94" s="38">
        <f t="shared" si="24"/>
        <v>0</v>
      </c>
    </row>
    <row r="95" spans="1:12" ht="42.75" x14ac:dyDescent="0.2">
      <c r="A95" s="28">
        <v>90</v>
      </c>
      <c r="B95" s="40" t="s">
        <v>72</v>
      </c>
      <c r="C95" s="33" t="s">
        <v>42</v>
      </c>
      <c r="D95" s="48" t="s">
        <v>73</v>
      </c>
      <c r="E95" s="28" t="s">
        <v>25</v>
      </c>
      <c r="F95" s="61">
        <v>100</v>
      </c>
      <c r="G95" s="62">
        <v>0</v>
      </c>
      <c r="H95" s="36">
        <f t="shared" si="25"/>
        <v>0</v>
      </c>
      <c r="I95" s="37">
        <v>0.23</v>
      </c>
      <c r="J95" s="38">
        <f t="shared" si="23"/>
        <v>0</v>
      </c>
      <c r="K95" s="38">
        <f t="shared" si="26"/>
        <v>0</v>
      </c>
      <c r="L95" s="38">
        <f t="shared" si="24"/>
        <v>0</v>
      </c>
    </row>
    <row r="96" spans="1:12" ht="14.25" x14ac:dyDescent="0.2">
      <c r="A96" s="28">
        <v>91</v>
      </c>
      <c r="B96" s="40" t="s">
        <v>134</v>
      </c>
      <c r="C96" s="33"/>
      <c r="D96" s="48"/>
      <c r="E96" s="28" t="s">
        <v>7</v>
      </c>
      <c r="F96" s="61">
        <f>50+20+100</f>
        <v>170</v>
      </c>
      <c r="G96" s="62">
        <v>0</v>
      </c>
      <c r="H96" s="36">
        <f t="shared" si="25"/>
        <v>0</v>
      </c>
      <c r="I96" s="37">
        <v>0.23</v>
      </c>
      <c r="J96" s="38">
        <f t="shared" si="23"/>
        <v>0</v>
      </c>
      <c r="K96" s="38">
        <f t="shared" si="26"/>
        <v>0</v>
      </c>
      <c r="L96" s="38">
        <f t="shared" si="24"/>
        <v>0</v>
      </c>
    </row>
    <row r="97" spans="1:12" ht="15" x14ac:dyDescent="0.2">
      <c r="A97" s="28">
        <v>92</v>
      </c>
      <c r="B97" s="40" t="s">
        <v>74</v>
      </c>
      <c r="C97" s="27"/>
      <c r="D97" s="42"/>
      <c r="E97" s="28" t="s">
        <v>7</v>
      </c>
      <c r="F97" s="61">
        <f>10+25</f>
        <v>35</v>
      </c>
      <c r="G97" s="62">
        <v>0</v>
      </c>
      <c r="H97" s="36">
        <f t="shared" si="25"/>
        <v>0</v>
      </c>
      <c r="I97" s="37">
        <v>0.23</v>
      </c>
      <c r="J97" s="38">
        <f t="shared" si="23"/>
        <v>0</v>
      </c>
      <c r="K97" s="38">
        <f t="shared" si="26"/>
        <v>0</v>
      </c>
      <c r="L97" s="38">
        <f t="shared" si="24"/>
        <v>0</v>
      </c>
    </row>
    <row r="98" spans="1:12" ht="15" x14ac:dyDescent="0.2">
      <c r="A98" s="28">
        <v>93</v>
      </c>
      <c r="B98" s="40" t="s">
        <v>135</v>
      </c>
      <c r="C98" s="27"/>
      <c r="D98" s="42"/>
      <c r="E98" s="28" t="s">
        <v>7</v>
      </c>
      <c r="F98" s="61">
        <v>1</v>
      </c>
      <c r="G98" s="62">
        <v>0</v>
      </c>
      <c r="H98" s="36">
        <f t="shared" si="25"/>
        <v>0</v>
      </c>
      <c r="I98" s="37">
        <v>0.23</v>
      </c>
      <c r="J98" s="38">
        <f t="shared" si="23"/>
        <v>0</v>
      </c>
      <c r="K98" s="38">
        <f t="shared" si="26"/>
        <v>0</v>
      </c>
      <c r="L98" s="38">
        <f t="shared" si="24"/>
        <v>0</v>
      </c>
    </row>
    <row r="99" spans="1:12" ht="15" x14ac:dyDescent="0.2">
      <c r="A99" s="28">
        <v>94</v>
      </c>
      <c r="B99" s="40" t="s">
        <v>75</v>
      </c>
      <c r="C99" s="27"/>
      <c r="D99" s="42"/>
      <c r="E99" s="28" t="s">
        <v>7</v>
      </c>
      <c r="F99" s="61">
        <v>130</v>
      </c>
      <c r="G99" s="62">
        <v>0</v>
      </c>
      <c r="H99" s="36">
        <f t="shared" si="25"/>
        <v>0</v>
      </c>
      <c r="I99" s="37">
        <v>0.23</v>
      </c>
      <c r="J99" s="38">
        <f t="shared" si="23"/>
        <v>0</v>
      </c>
      <c r="K99" s="38">
        <f t="shared" si="26"/>
        <v>0</v>
      </c>
      <c r="L99" s="38">
        <f t="shared" si="24"/>
        <v>0</v>
      </c>
    </row>
    <row r="100" spans="1:12" ht="15" x14ac:dyDescent="0.2">
      <c r="A100" s="28">
        <v>95</v>
      </c>
      <c r="B100" s="40" t="s">
        <v>136</v>
      </c>
      <c r="C100" s="27"/>
      <c r="D100" s="42"/>
      <c r="E100" s="28" t="s">
        <v>7</v>
      </c>
      <c r="F100" s="61">
        <v>1</v>
      </c>
      <c r="G100" s="62">
        <v>0</v>
      </c>
      <c r="H100" s="36">
        <f t="shared" si="25"/>
        <v>0</v>
      </c>
      <c r="I100" s="37">
        <v>0.23</v>
      </c>
      <c r="J100" s="38">
        <f t="shared" si="23"/>
        <v>0</v>
      </c>
      <c r="K100" s="38">
        <f t="shared" si="26"/>
        <v>0</v>
      </c>
      <c r="L100" s="38">
        <f t="shared" si="24"/>
        <v>0</v>
      </c>
    </row>
    <row r="101" spans="1:12" ht="15" x14ac:dyDescent="0.2">
      <c r="A101" s="28">
        <v>96</v>
      </c>
      <c r="B101" s="40" t="s">
        <v>137</v>
      </c>
      <c r="C101" s="27"/>
      <c r="D101" s="42"/>
      <c r="E101" s="28" t="s">
        <v>7</v>
      </c>
      <c r="F101" s="61">
        <f>14+20+10+20</f>
        <v>64</v>
      </c>
      <c r="G101" s="62">
        <v>0</v>
      </c>
      <c r="H101" s="36">
        <f t="shared" si="25"/>
        <v>0</v>
      </c>
      <c r="I101" s="37">
        <v>0.23</v>
      </c>
      <c r="J101" s="38">
        <f t="shared" si="23"/>
        <v>0</v>
      </c>
      <c r="K101" s="38">
        <f t="shared" si="26"/>
        <v>0</v>
      </c>
      <c r="L101" s="38">
        <f t="shared" si="24"/>
        <v>0</v>
      </c>
    </row>
    <row r="102" spans="1:12" ht="15" x14ac:dyDescent="0.2">
      <c r="A102" s="28">
        <v>97</v>
      </c>
      <c r="B102" s="40" t="s">
        <v>192</v>
      </c>
      <c r="C102" s="27"/>
      <c r="D102" s="42"/>
      <c r="E102" s="28" t="s">
        <v>7</v>
      </c>
      <c r="F102" s="61">
        <v>20</v>
      </c>
      <c r="G102" s="62">
        <v>0</v>
      </c>
      <c r="H102" s="36">
        <f t="shared" si="25"/>
        <v>0</v>
      </c>
      <c r="I102" s="37">
        <v>0.23</v>
      </c>
      <c r="J102" s="38">
        <f t="shared" ref="J102" si="27">F102*G102</f>
        <v>0</v>
      </c>
      <c r="K102" s="38">
        <f t="shared" ref="K102" si="28">L102-J102</f>
        <v>0</v>
      </c>
      <c r="L102" s="38">
        <f t="shared" ref="L102" si="29">PRODUCT(H102,F102)</f>
        <v>0</v>
      </c>
    </row>
    <row r="103" spans="1:12" ht="28.5" x14ac:dyDescent="0.2">
      <c r="A103" s="28">
        <v>98</v>
      </c>
      <c r="B103" s="40" t="s">
        <v>76</v>
      </c>
      <c r="C103" s="27"/>
      <c r="D103" s="46" t="s">
        <v>77</v>
      </c>
      <c r="E103" s="28" t="s">
        <v>7</v>
      </c>
      <c r="F103" s="61">
        <f>2+4</f>
        <v>6</v>
      </c>
      <c r="G103" s="62">
        <v>0</v>
      </c>
      <c r="H103" s="36">
        <f t="shared" si="25"/>
        <v>0</v>
      </c>
      <c r="I103" s="37">
        <v>0.23</v>
      </c>
      <c r="J103" s="38">
        <f t="shared" si="23"/>
        <v>0</v>
      </c>
      <c r="K103" s="38">
        <f t="shared" si="26"/>
        <v>0</v>
      </c>
      <c r="L103" s="38">
        <f t="shared" si="24"/>
        <v>0</v>
      </c>
    </row>
    <row r="104" spans="1:12" ht="128.25" x14ac:dyDescent="0.2">
      <c r="A104" s="28">
        <v>99</v>
      </c>
      <c r="B104" s="40" t="s">
        <v>168</v>
      </c>
      <c r="C104" s="29"/>
      <c r="D104" s="45" t="s">
        <v>169</v>
      </c>
      <c r="E104" s="28" t="s">
        <v>7</v>
      </c>
      <c r="F104" s="61">
        <v>280</v>
      </c>
      <c r="G104" s="62">
        <v>0</v>
      </c>
      <c r="H104" s="36">
        <f t="shared" si="25"/>
        <v>0</v>
      </c>
      <c r="I104" s="37">
        <v>0.23</v>
      </c>
      <c r="J104" s="38">
        <f t="shared" si="23"/>
        <v>0</v>
      </c>
      <c r="K104" s="38">
        <f t="shared" si="26"/>
        <v>0</v>
      </c>
      <c r="L104" s="38">
        <f t="shared" si="24"/>
        <v>0</v>
      </c>
    </row>
    <row r="105" spans="1:12" ht="128.25" x14ac:dyDescent="0.2">
      <c r="A105" s="28">
        <v>100</v>
      </c>
      <c r="B105" s="40" t="s">
        <v>167</v>
      </c>
      <c r="C105" s="29"/>
      <c r="D105" s="45" t="s">
        <v>170</v>
      </c>
      <c r="E105" s="28" t="s">
        <v>7</v>
      </c>
      <c r="F105" s="61">
        <f>10+5+20</f>
        <v>35</v>
      </c>
      <c r="G105" s="62">
        <v>0</v>
      </c>
      <c r="H105" s="36">
        <f t="shared" si="25"/>
        <v>0</v>
      </c>
      <c r="I105" s="37">
        <v>0.23</v>
      </c>
      <c r="J105" s="38">
        <f t="shared" si="23"/>
        <v>0</v>
      </c>
      <c r="K105" s="38">
        <f t="shared" si="26"/>
        <v>0</v>
      </c>
      <c r="L105" s="38">
        <f t="shared" si="24"/>
        <v>0</v>
      </c>
    </row>
    <row r="106" spans="1:12" ht="114" customHeight="1" x14ac:dyDescent="0.2">
      <c r="A106" s="28">
        <v>101</v>
      </c>
      <c r="B106" s="40" t="s">
        <v>197</v>
      </c>
      <c r="C106" s="49"/>
      <c r="D106" s="63" t="s">
        <v>170</v>
      </c>
      <c r="E106" s="28" t="s">
        <v>7</v>
      </c>
      <c r="F106" s="61">
        <v>20</v>
      </c>
      <c r="G106" s="62">
        <v>0</v>
      </c>
      <c r="H106" s="36">
        <f t="shared" si="25"/>
        <v>0</v>
      </c>
      <c r="I106" s="37">
        <v>0.23</v>
      </c>
      <c r="J106" s="38">
        <f t="shared" si="23"/>
        <v>0</v>
      </c>
      <c r="K106" s="38">
        <f t="shared" si="26"/>
        <v>0</v>
      </c>
      <c r="L106" s="38">
        <f t="shared" si="24"/>
        <v>0</v>
      </c>
    </row>
    <row r="107" spans="1:12" ht="57" x14ac:dyDescent="0.2">
      <c r="A107" s="28">
        <v>102</v>
      </c>
      <c r="B107" s="40" t="s">
        <v>78</v>
      </c>
      <c r="C107" s="29"/>
      <c r="D107" s="50" t="s">
        <v>79</v>
      </c>
      <c r="E107" s="28" t="s">
        <v>7</v>
      </c>
      <c r="F107" s="61">
        <f>100+100+30+50+50+100+70+100+100</f>
        <v>700</v>
      </c>
      <c r="G107" s="62">
        <v>0</v>
      </c>
      <c r="H107" s="36">
        <f t="shared" si="25"/>
        <v>0</v>
      </c>
      <c r="I107" s="37">
        <v>0.23</v>
      </c>
      <c r="J107" s="38">
        <f t="shared" si="23"/>
        <v>0</v>
      </c>
      <c r="K107" s="38">
        <f t="shared" si="26"/>
        <v>0</v>
      </c>
      <c r="L107" s="38">
        <f t="shared" si="24"/>
        <v>0</v>
      </c>
    </row>
    <row r="108" spans="1:12" ht="14.25" x14ac:dyDescent="0.2">
      <c r="A108" s="28">
        <v>103</v>
      </c>
      <c r="B108" s="40" t="s">
        <v>194</v>
      </c>
      <c r="C108" s="29"/>
      <c r="D108" s="50"/>
      <c r="E108" s="28" t="s">
        <v>7</v>
      </c>
      <c r="F108" s="61">
        <v>200</v>
      </c>
      <c r="G108" s="62">
        <v>0</v>
      </c>
      <c r="H108" s="36">
        <f t="shared" si="25"/>
        <v>0</v>
      </c>
      <c r="I108" s="37">
        <v>0.23</v>
      </c>
      <c r="J108" s="38">
        <f t="shared" ref="J108" si="30">F108*G108</f>
        <v>0</v>
      </c>
      <c r="K108" s="38">
        <f t="shared" ref="K108" si="31">L108-J108</f>
        <v>0</v>
      </c>
      <c r="L108" s="38">
        <f t="shared" ref="L108" si="32">PRODUCT(H108,F108)</f>
        <v>0</v>
      </c>
    </row>
    <row r="109" spans="1:12" ht="15" x14ac:dyDescent="0.2">
      <c r="A109" s="28">
        <v>104</v>
      </c>
      <c r="B109" s="40" t="s">
        <v>80</v>
      </c>
      <c r="C109" s="27"/>
      <c r="D109" s="42"/>
      <c r="E109" s="28" t="s">
        <v>7</v>
      </c>
      <c r="F109" s="61">
        <f>4+2</f>
        <v>6</v>
      </c>
      <c r="G109" s="62">
        <v>0</v>
      </c>
      <c r="H109" s="36">
        <f t="shared" si="25"/>
        <v>0</v>
      </c>
      <c r="I109" s="37">
        <v>0.23</v>
      </c>
      <c r="J109" s="38">
        <f t="shared" si="23"/>
        <v>0</v>
      </c>
      <c r="K109" s="38">
        <f t="shared" si="26"/>
        <v>0</v>
      </c>
      <c r="L109" s="38">
        <f t="shared" si="24"/>
        <v>0</v>
      </c>
    </row>
    <row r="110" spans="1:12" ht="15" x14ac:dyDescent="0.2">
      <c r="A110" s="28">
        <v>105</v>
      </c>
      <c r="B110" s="40" t="s">
        <v>81</v>
      </c>
      <c r="C110" s="27"/>
      <c r="D110" s="42"/>
      <c r="E110" s="28" t="s">
        <v>7</v>
      </c>
      <c r="F110" s="61">
        <f>30+24+50+20+30+20+10+30+50</f>
        <v>264</v>
      </c>
      <c r="G110" s="62">
        <v>0</v>
      </c>
      <c r="H110" s="36">
        <f t="shared" si="25"/>
        <v>0</v>
      </c>
      <c r="I110" s="37">
        <v>0.23</v>
      </c>
      <c r="J110" s="38">
        <f t="shared" si="23"/>
        <v>0</v>
      </c>
      <c r="K110" s="38">
        <f t="shared" si="26"/>
        <v>0</v>
      </c>
      <c r="L110" s="38">
        <f t="shared" si="24"/>
        <v>0</v>
      </c>
    </row>
    <row r="111" spans="1:12" ht="15" x14ac:dyDescent="0.2">
      <c r="A111" s="28">
        <v>106</v>
      </c>
      <c r="B111" s="40" t="s">
        <v>82</v>
      </c>
      <c r="C111" s="27"/>
      <c r="D111" s="42"/>
      <c r="E111" s="28" t="s">
        <v>7</v>
      </c>
      <c r="F111" s="61">
        <f>20+10+10+20</f>
        <v>60</v>
      </c>
      <c r="G111" s="62">
        <v>0</v>
      </c>
      <c r="H111" s="36">
        <f t="shared" si="25"/>
        <v>0</v>
      </c>
      <c r="I111" s="37">
        <v>0.23</v>
      </c>
      <c r="J111" s="38">
        <f t="shared" si="23"/>
        <v>0</v>
      </c>
      <c r="K111" s="38">
        <f t="shared" si="26"/>
        <v>0</v>
      </c>
      <c r="L111" s="38">
        <f t="shared" si="24"/>
        <v>0</v>
      </c>
    </row>
    <row r="112" spans="1:12" ht="15" x14ac:dyDescent="0.2">
      <c r="A112" s="28">
        <v>107</v>
      </c>
      <c r="B112" s="40" t="s">
        <v>83</v>
      </c>
      <c r="C112" s="27"/>
      <c r="D112" s="42"/>
      <c r="E112" s="28" t="s">
        <v>7</v>
      </c>
      <c r="F112" s="61">
        <v>4</v>
      </c>
      <c r="G112" s="62">
        <v>0</v>
      </c>
      <c r="H112" s="36">
        <f t="shared" si="25"/>
        <v>0</v>
      </c>
      <c r="I112" s="37">
        <v>0.23</v>
      </c>
      <c r="J112" s="38">
        <f t="shared" si="23"/>
        <v>0</v>
      </c>
      <c r="K112" s="38">
        <f t="shared" si="26"/>
        <v>0</v>
      </c>
      <c r="L112" s="38">
        <f t="shared" si="24"/>
        <v>0</v>
      </c>
    </row>
    <row r="113" spans="1:12" ht="15" x14ac:dyDescent="0.2">
      <c r="A113" s="28">
        <v>108</v>
      </c>
      <c r="B113" s="40" t="s">
        <v>188</v>
      </c>
      <c r="C113" s="27"/>
      <c r="D113" s="42"/>
      <c r="E113" s="28" t="s">
        <v>7</v>
      </c>
      <c r="F113" s="61">
        <v>4</v>
      </c>
      <c r="G113" s="62">
        <v>0</v>
      </c>
      <c r="H113" s="36">
        <f t="shared" si="25"/>
        <v>0</v>
      </c>
      <c r="I113" s="37">
        <v>0.23</v>
      </c>
      <c r="J113" s="38">
        <f t="shared" ref="J113" si="33">F113*G113</f>
        <v>0</v>
      </c>
      <c r="K113" s="38">
        <f t="shared" ref="K113" si="34">L113-J113</f>
        <v>0</v>
      </c>
      <c r="L113" s="38">
        <f t="shared" ref="L113" si="35">PRODUCT(H113,F113)</f>
        <v>0</v>
      </c>
    </row>
    <row r="114" spans="1:12" ht="15" x14ac:dyDescent="0.2">
      <c r="A114" s="28">
        <v>109</v>
      </c>
      <c r="B114" s="40" t="s">
        <v>84</v>
      </c>
      <c r="C114" s="29"/>
      <c r="D114" s="42"/>
      <c r="E114" s="28" t="s">
        <v>7</v>
      </c>
      <c r="F114" s="61">
        <f>1+3+1</f>
        <v>5</v>
      </c>
      <c r="G114" s="62">
        <v>0</v>
      </c>
      <c r="H114" s="36">
        <f t="shared" si="25"/>
        <v>0</v>
      </c>
      <c r="I114" s="37">
        <v>0.23</v>
      </c>
      <c r="J114" s="38">
        <f t="shared" si="23"/>
        <v>0</v>
      </c>
      <c r="K114" s="38">
        <f t="shared" si="26"/>
        <v>0</v>
      </c>
      <c r="L114" s="38">
        <f t="shared" si="24"/>
        <v>0</v>
      </c>
    </row>
    <row r="115" spans="1:12" ht="15" x14ac:dyDescent="0.2">
      <c r="A115" s="28">
        <v>110</v>
      </c>
      <c r="B115" s="40" t="s">
        <v>138</v>
      </c>
      <c r="C115" s="29"/>
      <c r="D115" s="42"/>
      <c r="E115" s="28" t="s">
        <v>7</v>
      </c>
      <c r="F115" s="61">
        <f>1+3</f>
        <v>4</v>
      </c>
      <c r="G115" s="62">
        <v>0</v>
      </c>
      <c r="H115" s="36">
        <f t="shared" si="25"/>
        <v>0</v>
      </c>
      <c r="I115" s="37">
        <v>0.23</v>
      </c>
      <c r="J115" s="38">
        <f t="shared" si="23"/>
        <v>0</v>
      </c>
      <c r="K115" s="38">
        <f t="shared" si="26"/>
        <v>0</v>
      </c>
      <c r="L115" s="38">
        <f t="shared" si="24"/>
        <v>0</v>
      </c>
    </row>
    <row r="116" spans="1:12" ht="14.25" x14ac:dyDescent="0.2">
      <c r="A116" s="28">
        <v>111</v>
      </c>
      <c r="B116" s="40" t="s">
        <v>85</v>
      </c>
      <c r="C116" s="27"/>
      <c r="D116" s="44" t="s">
        <v>86</v>
      </c>
      <c r="E116" s="28" t="s">
        <v>7</v>
      </c>
      <c r="F116" s="61">
        <v>256</v>
      </c>
      <c r="G116" s="62">
        <v>0</v>
      </c>
      <c r="H116" s="36">
        <f t="shared" si="25"/>
        <v>0</v>
      </c>
      <c r="I116" s="37">
        <v>0.23</v>
      </c>
      <c r="J116" s="38">
        <f t="shared" si="23"/>
        <v>0</v>
      </c>
      <c r="K116" s="38">
        <f t="shared" si="26"/>
        <v>0</v>
      </c>
      <c r="L116" s="38">
        <f t="shared" si="24"/>
        <v>0</v>
      </c>
    </row>
    <row r="117" spans="1:12" ht="28.5" x14ac:dyDescent="0.2">
      <c r="A117" s="28">
        <v>112</v>
      </c>
      <c r="B117" s="40" t="s">
        <v>139</v>
      </c>
      <c r="C117" s="51"/>
      <c r="D117" s="52" t="s">
        <v>171</v>
      </c>
      <c r="E117" s="53" t="s">
        <v>7</v>
      </c>
      <c r="F117" s="61">
        <f>20+10</f>
        <v>30</v>
      </c>
      <c r="G117" s="62">
        <v>0</v>
      </c>
      <c r="H117" s="36">
        <f t="shared" si="25"/>
        <v>0</v>
      </c>
      <c r="I117" s="37">
        <v>0.23</v>
      </c>
      <c r="J117" s="38">
        <f t="shared" si="23"/>
        <v>0</v>
      </c>
      <c r="K117" s="38">
        <f t="shared" si="26"/>
        <v>0</v>
      </c>
      <c r="L117" s="38">
        <f t="shared" si="24"/>
        <v>0</v>
      </c>
    </row>
    <row r="118" spans="1:12" ht="15" x14ac:dyDescent="0.2">
      <c r="A118" s="28">
        <v>113</v>
      </c>
      <c r="B118" s="54" t="s">
        <v>87</v>
      </c>
      <c r="C118" s="51"/>
      <c r="D118" s="55"/>
      <c r="E118" s="53" t="s">
        <v>7</v>
      </c>
      <c r="F118" s="61">
        <v>90</v>
      </c>
      <c r="G118" s="62">
        <v>0</v>
      </c>
      <c r="H118" s="36">
        <f t="shared" si="25"/>
        <v>0</v>
      </c>
      <c r="I118" s="37">
        <v>0.23</v>
      </c>
      <c r="J118" s="38">
        <f t="shared" si="23"/>
        <v>0</v>
      </c>
      <c r="K118" s="38">
        <f t="shared" si="26"/>
        <v>0</v>
      </c>
      <c r="L118" s="38">
        <f t="shared" si="24"/>
        <v>0</v>
      </c>
    </row>
    <row r="119" spans="1:12" ht="15" x14ac:dyDescent="0.2">
      <c r="A119" s="28">
        <v>114</v>
      </c>
      <c r="B119" s="54" t="s">
        <v>184</v>
      </c>
      <c r="C119" s="51"/>
      <c r="D119" s="55"/>
      <c r="E119" s="53" t="s">
        <v>185</v>
      </c>
      <c r="F119" s="61">
        <v>30</v>
      </c>
      <c r="G119" s="62">
        <v>0</v>
      </c>
      <c r="H119" s="36">
        <f t="shared" si="25"/>
        <v>0</v>
      </c>
      <c r="I119" s="37">
        <v>0.23</v>
      </c>
      <c r="J119" s="38">
        <f t="shared" si="23"/>
        <v>0</v>
      </c>
      <c r="K119" s="38">
        <f t="shared" si="26"/>
        <v>0</v>
      </c>
      <c r="L119" s="38">
        <f t="shared" si="24"/>
        <v>0</v>
      </c>
    </row>
    <row r="120" spans="1:12" ht="15" x14ac:dyDescent="0.2">
      <c r="A120" s="28">
        <v>115</v>
      </c>
      <c r="B120" s="40" t="s">
        <v>88</v>
      </c>
      <c r="C120" s="51"/>
      <c r="D120" s="55"/>
      <c r="E120" s="53" t="s">
        <v>7</v>
      </c>
      <c r="F120" s="61">
        <f>1+2+1</f>
        <v>4</v>
      </c>
      <c r="G120" s="62">
        <v>0</v>
      </c>
      <c r="H120" s="36">
        <f t="shared" si="25"/>
        <v>0</v>
      </c>
      <c r="I120" s="37">
        <v>0.23</v>
      </c>
      <c r="J120" s="38">
        <f t="shared" si="23"/>
        <v>0</v>
      </c>
      <c r="K120" s="38">
        <f t="shared" si="26"/>
        <v>0</v>
      </c>
      <c r="L120" s="38">
        <f t="shared" si="24"/>
        <v>0</v>
      </c>
    </row>
    <row r="121" spans="1:12" ht="15" x14ac:dyDescent="0.2">
      <c r="A121" s="28">
        <v>116</v>
      </c>
      <c r="B121" s="40" t="s">
        <v>172</v>
      </c>
      <c r="C121" s="56"/>
      <c r="D121" s="55"/>
      <c r="E121" s="53" t="s">
        <v>7</v>
      </c>
      <c r="F121" s="61">
        <f>10</f>
        <v>10</v>
      </c>
      <c r="G121" s="62">
        <v>0</v>
      </c>
      <c r="H121" s="36">
        <f t="shared" si="25"/>
        <v>0</v>
      </c>
      <c r="I121" s="37">
        <v>0.23</v>
      </c>
      <c r="J121" s="38">
        <f t="shared" si="23"/>
        <v>0</v>
      </c>
      <c r="K121" s="38">
        <f t="shared" si="26"/>
        <v>0</v>
      </c>
      <c r="L121" s="38">
        <f t="shared" si="24"/>
        <v>0</v>
      </c>
    </row>
    <row r="122" spans="1:12" ht="14.25" x14ac:dyDescent="0.2">
      <c r="A122" s="28">
        <v>117</v>
      </c>
      <c r="B122" s="40" t="s">
        <v>89</v>
      </c>
      <c r="C122" s="51"/>
      <c r="D122" s="57" t="s">
        <v>90</v>
      </c>
      <c r="E122" s="53" t="s">
        <v>7</v>
      </c>
      <c r="F122" s="61">
        <f>300+200+100+200+100+150+100+100+50+200+200+400</f>
        <v>2100</v>
      </c>
      <c r="G122" s="62">
        <v>0</v>
      </c>
      <c r="H122" s="36">
        <f t="shared" si="25"/>
        <v>0</v>
      </c>
      <c r="I122" s="37">
        <v>0.23</v>
      </c>
      <c r="J122" s="38">
        <f t="shared" si="23"/>
        <v>0</v>
      </c>
      <c r="K122" s="38">
        <f t="shared" si="26"/>
        <v>0</v>
      </c>
      <c r="L122" s="38">
        <f t="shared" si="24"/>
        <v>0</v>
      </c>
    </row>
    <row r="123" spans="1:12" ht="14.25" x14ac:dyDescent="0.2">
      <c r="A123" s="28">
        <v>118</v>
      </c>
      <c r="B123" s="40" t="s">
        <v>91</v>
      </c>
      <c r="C123" s="51"/>
      <c r="D123" s="57" t="s">
        <v>90</v>
      </c>
      <c r="E123" s="53" t="s">
        <v>7</v>
      </c>
      <c r="F123" s="61">
        <v>600</v>
      </c>
      <c r="G123" s="62">
        <v>0</v>
      </c>
      <c r="H123" s="36">
        <f t="shared" si="25"/>
        <v>0</v>
      </c>
      <c r="I123" s="37">
        <v>0.23</v>
      </c>
      <c r="J123" s="38">
        <f t="shared" si="23"/>
        <v>0</v>
      </c>
      <c r="K123" s="38">
        <f t="shared" si="26"/>
        <v>0</v>
      </c>
      <c r="L123" s="38">
        <f t="shared" si="24"/>
        <v>0</v>
      </c>
    </row>
    <row r="124" spans="1:12" ht="15" x14ac:dyDescent="0.2">
      <c r="A124" s="28">
        <v>119</v>
      </c>
      <c r="B124" s="40" t="s">
        <v>92</v>
      </c>
      <c r="C124" s="51"/>
      <c r="D124" s="55"/>
      <c r="E124" s="53" t="s">
        <v>7</v>
      </c>
      <c r="F124" s="61">
        <v>1</v>
      </c>
      <c r="G124" s="62">
        <v>0</v>
      </c>
      <c r="H124" s="36">
        <f t="shared" si="25"/>
        <v>0</v>
      </c>
      <c r="I124" s="37">
        <v>0.23</v>
      </c>
      <c r="J124" s="38">
        <f t="shared" si="23"/>
        <v>0</v>
      </c>
      <c r="K124" s="38">
        <f t="shared" si="26"/>
        <v>0</v>
      </c>
      <c r="L124" s="38">
        <f t="shared" si="24"/>
        <v>0</v>
      </c>
    </row>
    <row r="125" spans="1:12" ht="28.5" x14ac:dyDescent="0.2">
      <c r="A125" s="28">
        <v>120</v>
      </c>
      <c r="B125" s="40" t="s">
        <v>93</v>
      </c>
      <c r="C125" s="51"/>
      <c r="D125" s="58" t="s">
        <v>94</v>
      </c>
      <c r="E125" s="53" t="s">
        <v>7</v>
      </c>
      <c r="F125" s="61">
        <f>5+10+5+6+10+2+7+10+2+1+5+8+5+10</f>
        <v>86</v>
      </c>
      <c r="G125" s="62">
        <v>0</v>
      </c>
      <c r="H125" s="36">
        <f t="shared" si="25"/>
        <v>0</v>
      </c>
      <c r="I125" s="37">
        <v>0.23</v>
      </c>
      <c r="J125" s="38">
        <f t="shared" si="23"/>
        <v>0</v>
      </c>
      <c r="K125" s="38">
        <f t="shared" si="26"/>
        <v>0</v>
      </c>
      <c r="L125" s="38">
        <f t="shared" si="24"/>
        <v>0</v>
      </c>
    </row>
    <row r="126" spans="1:12" ht="28.5" x14ac:dyDescent="0.2">
      <c r="A126" s="28">
        <v>121</v>
      </c>
      <c r="B126" s="33" t="s">
        <v>196</v>
      </c>
      <c r="C126" s="51"/>
      <c r="D126" s="60"/>
      <c r="E126" s="53" t="s">
        <v>7</v>
      </c>
      <c r="F126" s="61">
        <v>30</v>
      </c>
      <c r="G126" s="62">
        <v>0</v>
      </c>
      <c r="H126" s="36">
        <f t="shared" si="25"/>
        <v>0</v>
      </c>
      <c r="I126" s="37">
        <v>0.23</v>
      </c>
      <c r="J126" s="38">
        <f t="shared" ref="J126" si="36">F126*G126</f>
        <v>0</v>
      </c>
      <c r="K126" s="38">
        <f t="shared" ref="K126" si="37">L126-J126</f>
        <v>0</v>
      </c>
      <c r="L126" s="38">
        <f t="shared" ref="L126" si="38">PRODUCT(H126,F126)</f>
        <v>0</v>
      </c>
    </row>
    <row r="127" spans="1:12" ht="15" x14ac:dyDescent="0.2">
      <c r="A127" s="28">
        <v>122</v>
      </c>
      <c r="B127" s="40" t="s">
        <v>95</v>
      </c>
      <c r="C127" s="51"/>
      <c r="D127" s="55"/>
      <c r="E127" s="53" t="s">
        <v>7</v>
      </c>
      <c r="F127" s="61">
        <f>10+20+10+10+20+10+10</f>
        <v>90</v>
      </c>
      <c r="G127" s="62">
        <v>0</v>
      </c>
      <c r="H127" s="36">
        <f t="shared" si="25"/>
        <v>0</v>
      </c>
      <c r="I127" s="37">
        <v>0.23</v>
      </c>
      <c r="J127" s="38">
        <f t="shared" si="23"/>
        <v>0</v>
      </c>
      <c r="K127" s="38">
        <f t="shared" si="26"/>
        <v>0</v>
      </c>
      <c r="L127" s="38">
        <f t="shared" si="24"/>
        <v>0</v>
      </c>
    </row>
    <row r="128" spans="1:12" ht="14.25" x14ac:dyDescent="0.2">
      <c r="A128" s="28">
        <v>123</v>
      </c>
      <c r="B128" s="40" t="s">
        <v>96</v>
      </c>
      <c r="C128" s="51"/>
      <c r="D128" s="58" t="s">
        <v>173</v>
      </c>
      <c r="E128" s="53" t="s">
        <v>7</v>
      </c>
      <c r="F128" s="61">
        <f>20+40+20+20+20+20+10+30+20+20</f>
        <v>220</v>
      </c>
      <c r="G128" s="62">
        <v>0</v>
      </c>
      <c r="H128" s="36">
        <f t="shared" si="25"/>
        <v>0</v>
      </c>
      <c r="I128" s="37">
        <v>0.23</v>
      </c>
      <c r="J128" s="38">
        <f t="shared" si="23"/>
        <v>0</v>
      </c>
      <c r="K128" s="38">
        <f t="shared" si="26"/>
        <v>0</v>
      </c>
      <c r="L128" s="38">
        <f t="shared" si="24"/>
        <v>0</v>
      </c>
    </row>
    <row r="129" spans="1:12" ht="14.25" x14ac:dyDescent="0.2">
      <c r="A129" s="28">
        <v>124</v>
      </c>
      <c r="B129" s="40" t="s">
        <v>98</v>
      </c>
      <c r="C129" s="56"/>
      <c r="D129" s="59" t="s">
        <v>99</v>
      </c>
      <c r="E129" s="53" t="s">
        <v>7</v>
      </c>
      <c r="F129" s="61">
        <v>70</v>
      </c>
      <c r="G129" s="62">
        <v>0</v>
      </c>
      <c r="H129" s="36">
        <f t="shared" si="25"/>
        <v>0</v>
      </c>
      <c r="I129" s="37">
        <v>0.23</v>
      </c>
      <c r="J129" s="38">
        <f t="shared" si="23"/>
        <v>0</v>
      </c>
      <c r="K129" s="38">
        <f t="shared" si="26"/>
        <v>0</v>
      </c>
      <c r="L129" s="38">
        <f t="shared" si="24"/>
        <v>0</v>
      </c>
    </row>
    <row r="130" spans="1:12" ht="14.25" x14ac:dyDescent="0.2">
      <c r="A130" s="28">
        <v>125</v>
      </c>
      <c r="B130" s="40" t="s">
        <v>100</v>
      </c>
      <c r="C130" s="51"/>
      <c r="D130" s="58" t="s">
        <v>97</v>
      </c>
      <c r="E130" s="53" t="s">
        <v>7</v>
      </c>
      <c r="F130" s="61">
        <f>10+20+10+20+10+30+20</f>
        <v>120</v>
      </c>
      <c r="G130" s="62">
        <v>0</v>
      </c>
      <c r="H130" s="36">
        <f t="shared" si="25"/>
        <v>0</v>
      </c>
      <c r="I130" s="37">
        <v>0.23</v>
      </c>
      <c r="J130" s="38">
        <f t="shared" si="23"/>
        <v>0</v>
      </c>
      <c r="K130" s="38">
        <f t="shared" si="26"/>
        <v>0</v>
      </c>
      <c r="L130" s="38">
        <f t="shared" si="24"/>
        <v>0</v>
      </c>
    </row>
    <row r="131" spans="1:12" ht="14.25" x14ac:dyDescent="0.2">
      <c r="A131" s="28">
        <v>126</v>
      </c>
      <c r="B131" s="40" t="s">
        <v>101</v>
      </c>
      <c r="C131" s="51"/>
      <c r="D131" s="58" t="s">
        <v>97</v>
      </c>
      <c r="E131" s="53" t="s">
        <v>7</v>
      </c>
      <c r="F131" s="61">
        <v>80</v>
      </c>
      <c r="G131" s="62">
        <v>0</v>
      </c>
      <c r="H131" s="36">
        <f t="shared" si="25"/>
        <v>0</v>
      </c>
      <c r="I131" s="37">
        <v>0.23</v>
      </c>
      <c r="J131" s="38">
        <f t="shared" si="23"/>
        <v>0</v>
      </c>
      <c r="K131" s="38">
        <f t="shared" si="26"/>
        <v>0</v>
      </c>
      <c r="L131" s="38">
        <f t="shared" si="24"/>
        <v>0</v>
      </c>
    </row>
    <row r="132" spans="1:12" ht="14.25" x14ac:dyDescent="0.2">
      <c r="A132" s="28">
        <v>127</v>
      </c>
      <c r="B132" s="40" t="s">
        <v>140</v>
      </c>
      <c r="C132" s="51"/>
      <c r="D132" s="58"/>
      <c r="E132" s="53" t="s">
        <v>7</v>
      </c>
      <c r="F132" s="61">
        <v>1</v>
      </c>
      <c r="G132" s="62">
        <v>0</v>
      </c>
      <c r="H132" s="36">
        <f t="shared" si="25"/>
        <v>0</v>
      </c>
      <c r="I132" s="37">
        <v>0.23</v>
      </c>
      <c r="J132" s="38">
        <f t="shared" si="23"/>
        <v>0</v>
      </c>
      <c r="K132" s="38">
        <f t="shared" si="26"/>
        <v>0</v>
      </c>
      <c r="L132" s="38">
        <f t="shared" si="24"/>
        <v>0</v>
      </c>
    </row>
    <row r="133" spans="1:12" ht="14.25" x14ac:dyDescent="0.2">
      <c r="A133" s="28">
        <v>128</v>
      </c>
      <c r="B133" s="40" t="s">
        <v>102</v>
      </c>
      <c r="C133" s="51"/>
      <c r="D133" s="58" t="s">
        <v>103</v>
      </c>
      <c r="E133" s="53" t="s">
        <v>7</v>
      </c>
      <c r="F133" s="61">
        <f>10+10+5+5+5+15+5+5</f>
        <v>60</v>
      </c>
      <c r="G133" s="62">
        <v>0</v>
      </c>
      <c r="H133" s="36">
        <f t="shared" si="25"/>
        <v>0</v>
      </c>
      <c r="I133" s="37">
        <v>0.23</v>
      </c>
      <c r="J133" s="38">
        <f t="shared" si="23"/>
        <v>0</v>
      </c>
      <c r="K133" s="38">
        <f t="shared" si="26"/>
        <v>0</v>
      </c>
      <c r="L133" s="38">
        <f t="shared" si="24"/>
        <v>0</v>
      </c>
    </row>
    <row r="134" spans="1:12" ht="14.25" x14ac:dyDescent="0.2">
      <c r="A134" s="28">
        <v>129</v>
      </c>
      <c r="B134" s="40" t="s">
        <v>141</v>
      </c>
      <c r="C134" s="51"/>
      <c r="D134" s="60"/>
      <c r="E134" s="53" t="s">
        <v>7</v>
      </c>
      <c r="F134" s="61">
        <f>1+1+1+1</f>
        <v>4</v>
      </c>
      <c r="G134" s="62">
        <v>0</v>
      </c>
      <c r="H134" s="36">
        <f t="shared" si="25"/>
        <v>0</v>
      </c>
      <c r="I134" s="37">
        <v>0.23</v>
      </c>
      <c r="J134" s="38">
        <f t="shared" si="23"/>
        <v>0</v>
      </c>
      <c r="K134" s="38">
        <f t="shared" si="26"/>
        <v>0</v>
      </c>
      <c r="L134" s="38">
        <f t="shared" si="24"/>
        <v>0</v>
      </c>
    </row>
    <row r="135" spans="1:12" ht="15" x14ac:dyDescent="0.2">
      <c r="A135" s="28">
        <v>130</v>
      </c>
      <c r="B135" s="40" t="s">
        <v>104</v>
      </c>
      <c r="C135" s="51"/>
      <c r="D135" s="55"/>
      <c r="E135" s="53" t="s">
        <v>25</v>
      </c>
      <c r="F135" s="61">
        <v>1100</v>
      </c>
      <c r="G135" s="62">
        <v>0</v>
      </c>
      <c r="H135" s="36">
        <f t="shared" si="25"/>
        <v>0</v>
      </c>
      <c r="I135" s="37">
        <v>0.23</v>
      </c>
      <c r="J135" s="38">
        <f t="shared" si="23"/>
        <v>0</v>
      </c>
      <c r="K135" s="38">
        <f t="shared" si="26"/>
        <v>0</v>
      </c>
      <c r="L135" s="38">
        <f t="shared" si="24"/>
        <v>0</v>
      </c>
    </row>
    <row r="136" spans="1:12" ht="15" x14ac:dyDescent="0.2">
      <c r="A136" s="28">
        <v>131</v>
      </c>
      <c r="B136" s="40" t="s">
        <v>186</v>
      </c>
      <c r="C136" s="51"/>
      <c r="D136" s="55"/>
      <c r="E136" s="53" t="s">
        <v>25</v>
      </c>
      <c r="F136" s="61">
        <v>20</v>
      </c>
      <c r="G136" s="62">
        <v>0</v>
      </c>
      <c r="H136" s="36">
        <f t="shared" ref="H136" si="39">G136*I136+G136</f>
        <v>0</v>
      </c>
      <c r="I136" s="37">
        <v>0.23</v>
      </c>
      <c r="J136" s="38">
        <f t="shared" ref="J136" si="40">F136*G136</f>
        <v>0</v>
      </c>
      <c r="K136" s="38">
        <f t="shared" ref="K136" si="41">L136-J136</f>
        <v>0</v>
      </c>
      <c r="L136" s="38">
        <f t="shared" ref="L136" si="42">PRODUCT(H136,F136)</f>
        <v>0</v>
      </c>
    </row>
    <row r="137" spans="1:12" ht="15" x14ac:dyDescent="0.2">
      <c r="A137" s="28">
        <v>132</v>
      </c>
      <c r="B137" s="40" t="s">
        <v>142</v>
      </c>
      <c r="C137" s="51"/>
      <c r="D137" s="55"/>
      <c r="E137" s="53" t="s">
        <v>25</v>
      </c>
      <c r="F137" s="61">
        <f>5+2+2</f>
        <v>9</v>
      </c>
      <c r="G137" s="62">
        <v>0</v>
      </c>
      <c r="H137" s="36">
        <f t="shared" si="25"/>
        <v>0</v>
      </c>
      <c r="I137" s="37">
        <v>0.23</v>
      </c>
      <c r="J137" s="38">
        <f t="shared" si="23"/>
        <v>0</v>
      </c>
      <c r="K137" s="38">
        <f t="shared" si="26"/>
        <v>0</v>
      </c>
      <c r="L137" s="38">
        <f t="shared" si="24"/>
        <v>0</v>
      </c>
    </row>
    <row r="138" spans="1:12" ht="14.25" x14ac:dyDescent="0.2">
      <c r="A138" s="28">
        <v>133</v>
      </c>
      <c r="B138" s="40" t="s">
        <v>105</v>
      </c>
      <c r="C138" s="51"/>
      <c r="D138" s="40" t="s">
        <v>106</v>
      </c>
      <c r="E138" s="53" t="s">
        <v>7</v>
      </c>
      <c r="F138" s="61">
        <f>2+2+2+2</f>
        <v>8</v>
      </c>
      <c r="G138" s="62">
        <v>0</v>
      </c>
      <c r="H138" s="36">
        <f t="shared" si="25"/>
        <v>0</v>
      </c>
      <c r="I138" s="37">
        <v>0.23</v>
      </c>
      <c r="J138" s="38">
        <f t="shared" si="23"/>
        <v>0</v>
      </c>
      <c r="K138" s="38">
        <f t="shared" si="26"/>
        <v>0</v>
      </c>
      <c r="L138" s="38">
        <f t="shared" si="24"/>
        <v>0</v>
      </c>
    </row>
    <row r="139" spans="1:12" ht="18" x14ac:dyDescent="0.25">
      <c r="A139" s="3"/>
      <c r="B139" s="22"/>
      <c r="C139" s="23"/>
      <c r="D139" s="23"/>
      <c r="E139" s="4"/>
      <c r="F139" s="24"/>
      <c r="G139" s="25"/>
      <c r="H139" s="22" t="s">
        <v>107</v>
      </c>
      <c r="I139" s="17"/>
      <c r="J139" s="26">
        <f>SUM(J6:J138)</f>
        <v>0</v>
      </c>
      <c r="K139" s="26">
        <f>SUM(K6:K138)</f>
        <v>0</v>
      </c>
      <c r="L139" s="26">
        <f>SUM(L6:L138)</f>
        <v>0</v>
      </c>
    </row>
  </sheetData>
  <pageMargins left="0.57999999999999996" right="0.56000000000000005" top="1" bottom="1" header="0.5" footer="0.5"/>
  <pageSetup paperSize="9" scale="65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wykaz asort </vt:lpstr>
      <vt:lpstr>Arkusz1</vt:lpstr>
      <vt:lpstr>'wykaz asort 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Waldemar Piórkowski</cp:lastModifiedBy>
  <cp:lastPrinted>2015-09-01T07:47:09Z</cp:lastPrinted>
  <dcterms:created xsi:type="dcterms:W3CDTF">2014-07-30T10:59:13Z</dcterms:created>
  <dcterms:modified xsi:type="dcterms:W3CDTF">2015-09-28T08:48:27Z</dcterms:modified>
</cp:coreProperties>
</file>